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cavazzi/Downloads/"/>
    </mc:Choice>
  </mc:AlternateContent>
  <xr:revisionPtr revIDLastSave="0" documentId="13_ncr:1_{5649F127-9230-AB42-9C74-9CC99AC1CDC4}" xr6:coauthVersionLast="47" xr6:coauthVersionMax="47" xr10:uidLastSave="{00000000-0000-0000-0000-000000000000}"/>
  <bookViews>
    <workbookView showSheetTabs="0" xWindow="-20" yWindow="740" windowWidth="29400" windowHeight="17480" xr2:uid="{67DFFE95-AB45-3A44-A597-E80126EC333D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9" i="1" l="1"/>
  <c r="D15" i="1"/>
  <c r="A38" i="1"/>
  <c r="A39" i="1" l="1"/>
  <c r="B38" i="1"/>
  <c r="G15" i="1"/>
  <c r="D10" i="1" l="1"/>
  <c r="D12" i="1" s="1"/>
  <c r="D26" i="1"/>
  <c r="B39" i="1"/>
  <c r="A40" i="1"/>
  <c r="A41" i="1" s="1"/>
  <c r="B41" i="1" s="1"/>
  <c r="J10" i="1"/>
  <c r="F19" i="1" l="1"/>
  <c r="G19" i="1"/>
  <c r="G11" i="1"/>
  <c r="F21" i="1"/>
  <c r="D22" i="1" s="1"/>
  <c r="J11" i="1"/>
  <c r="D17" i="1" s="1"/>
  <c r="D38" i="1" s="1"/>
  <c r="B40" i="1"/>
  <c r="E41" i="1"/>
  <c r="F41" i="1" s="1"/>
  <c r="A42" i="1"/>
  <c r="E40" i="1"/>
  <c r="F40" i="1" s="1"/>
  <c r="E38" i="1"/>
  <c r="F38" i="1" s="1"/>
  <c r="E39" i="1"/>
  <c r="F39" i="1" s="1"/>
  <c r="H19" i="1" l="1"/>
  <c r="D39" i="1"/>
  <c r="D40" i="1"/>
  <c r="D20" i="1"/>
  <c r="E22" i="1"/>
  <c r="E23" i="1" s="1"/>
  <c r="D27" i="1"/>
  <c r="G29" i="1" s="1"/>
  <c r="D23" i="1"/>
  <c r="B42" i="1"/>
  <c r="E42" i="1"/>
  <c r="F42" i="1" s="1"/>
  <c r="A43" i="1"/>
  <c r="B43" i="1" s="1"/>
  <c r="C38" i="1"/>
  <c r="H38" i="1" s="1"/>
  <c r="G38" i="1" s="1"/>
  <c r="C39" i="1"/>
  <c r="C40" i="1"/>
  <c r="D33" i="1" l="1"/>
  <c r="E43" i="1"/>
  <c r="F43" i="1" s="1"/>
  <c r="A44" i="1"/>
  <c r="B44" i="1" s="1"/>
  <c r="H39" i="1"/>
  <c r="G39" i="1" s="1"/>
  <c r="H40" i="1" s="1"/>
  <c r="G40" i="1" s="1"/>
  <c r="I38" i="1"/>
  <c r="E44" i="1" l="1"/>
  <c r="F44" i="1" s="1"/>
  <c r="A45" i="1"/>
  <c r="B45" i="1" s="1"/>
  <c r="D41" i="1"/>
  <c r="C41" i="1" s="1"/>
  <c r="H41" i="1" s="1"/>
  <c r="G41" i="1" s="1"/>
  <c r="D44" i="1"/>
  <c r="D43" i="1"/>
  <c r="D42" i="1"/>
  <c r="C42" i="1" s="1"/>
  <c r="D35" i="1"/>
  <c r="C43" i="1" l="1"/>
  <c r="C44" i="1"/>
  <c r="D45" i="1"/>
  <c r="E45" i="1"/>
  <c r="F45" i="1" s="1"/>
  <c r="C45" i="1" s="1"/>
  <c r="A46" i="1"/>
  <c r="B46" i="1" s="1"/>
  <c r="H42" i="1"/>
  <c r="G42" i="1" s="1"/>
  <c r="H43" i="1" s="1"/>
  <c r="G43" i="1" s="1"/>
  <c r="H44" i="1" s="1"/>
  <c r="G44" i="1" s="1"/>
  <c r="E46" i="1" l="1"/>
  <c r="F46" i="1" s="1"/>
  <c r="A47" i="1"/>
  <c r="B47" i="1" s="1"/>
  <c r="D46" i="1"/>
  <c r="H45" i="1"/>
  <c r="G45" i="1" s="1"/>
  <c r="E47" i="1" l="1"/>
  <c r="F47" i="1" s="1"/>
  <c r="D47" i="1"/>
  <c r="C46" i="1"/>
  <c r="H46" i="1" s="1"/>
  <c r="G46" i="1" s="1"/>
  <c r="A48" i="1"/>
  <c r="B48" i="1" s="1"/>
  <c r="C47" i="1" l="1"/>
  <c r="H47" i="1" s="1"/>
  <c r="G47" i="1" s="1"/>
  <c r="D48" i="1"/>
  <c r="A49" i="1"/>
  <c r="B49" i="1" s="1"/>
  <c r="E48" i="1"/>
  <c r="F48" i="1" s="1"/>
  <c r="C48" i="1" l="1"/>
  <c r="H48" i="1" s="1"/>
  <c r="G48" i="1" s="1"/>
  <c r="D49" i="1"/>
  <c r="E49" i="1"/>
  <c r="F49" i="1" s="1"/>
  <c r="A50" i="1"/>
  <c r="B50" i="1" s="1"/>
  <c r="D50" i="1" l="1"/>
  <c r="E50" i="1"/>
  <c r="F50" i="1" s="1"/>
  <c r="C50" i="1" s="1"/>
  <c r="A51" i="1"/>
  <c r="B51" i="1" s="1"/>
  <c r="C49" i="1"/>
  <c r="H49" i="1" s="1"/>
  <c r="G49" i="1" s="1"/>
  <c r="H50" i="1" l="1"/>
  <c r="G50" i="1" s="1"/>
  <c r="D51" i="1"/>
  <c r="E51" i="1"/>
  <c r="F51" i="1" s="1"/>
  <c r="A52" i="1"/>
  <c r="B52" i="1" s="1"/>
  <c r="C51" i="1" l="1"/>
  <c r="H51" i="1" s="1"/>
  <c r="G51" i="1" s="1"/>
  <c r="D52" i="1"/>
  <c r="E52" i="1"/>
  <c r="F52" i="1" s="1"/>
  <c r="A53" i="1"/>
  <c r="B53" i="1" s="1"/>
  <c r="C52" i="1" l="1"/>
  <c r="H52" i="1" s="1"/>
  <c r="G52" i="1" s="1"/>
  <c r="D53" i="1"/>
  <c r="E53" i="1"/>
  <c r="F53" i="1" s="1"/>
  <c r="A54" i="1"/>
  <c r="B54" i="1" s="1"/>
  <c r="C53" i="1" l="1"/>
  <c r="H53" i="1" s="1"/>
  <c r="G53" i="1" s="1"/>
  <c r="A55" i="1"/>
  <c r="B55" i="1" s="1"/>
  <c r="D54" i="1"/>
  <c r="E54" i="1"/>
  <c r="F54" i="1" s="1"/>
  <c r="D55" i="1" l="1"/>
  <c r="E55" i="1"/>
  <c r="F55" i="1" s="1"/>
  <c r="C54" i="1"/>
  <c r="H54" i="1" s="1"/>
  <c r="G54" i="1" s="1"/>
  <c r="A56" i="1"/>
  <c r="B56" i="1" s="1"/>
  <c r="C55" i="1"/>
  <c r="H55" i="1" l="1"/>
  <c r="G55" i="1" s="1"/>
  <c r="D56" i="1"/>
  <c r="E56" i="1"/>
  <c r="F56" i="1" s="1"/>
  <c r="A57" i="1"/>
  <c r="B57" i="1" s="1"/>
  <c r="C56" i="1"/>
  <c r="I50" i="1"/>
  <c r="H56" i="1" l="1"/>
  <c r="G56" i="1" s="1"/>
  <c r="D57" i="1"/>
  <c r="E57" i="1"/>
  <c r="F57" i="1" s="1"/>
  <c r="A58" i="1"/>
  <c r="B58" i="1" s="1"/>
  <c r="C57" i="1"/>
  <c r="H57" i="1" s="1"/>
  <c r="G57" i="1" s="1"/>
  <c r="I51" i="1"/>
  <c r="D58" i="1" l="1"/>
  <c r="E58" i="1"/>
  <c r="F58" i="1" s="1"/>
  <c r="A59" i="1"/>
  <c r="B59" i="1" s="1"/>
  <c r="C58" i="1"/>
  <c r="H58" i="1" s="1"/>
  <c r="G58" i="1" s="1"/>
  <c r="I52" i="1"/>
  <c r="D59" i="1" l="1"/>
  <c r="E59" i="1"/>
  <c r="F59" i="1" s="1"/>
  <c r="A60" i="1"/>
  <c r="B60" i="1" s="1"/>
  <c r="C59" i="1"/>
  <c r="H59" i="1" s="1"/>
  <c r="G59" i="1" s="1"/>
  <c r="I53" i="1"/>
  <c r="E60" i="1" l="1"/>
  <c r="F60" i="1" s="1"/>
  <c r="D60" i="1"/>
  <c r="A61" i="1"/>
  <c r="B61" i="1" s="1"/>
  <c r="C60" i="1"/>
  <c r="H60" i="1" s="1"/>
  <c r="G60" i="1" s="1"/>
  <c r="D61" i="1" l="1"/>
  <c r="E61" i="1"/>
  <c r="F61" i="1" s="1"/>
  <c r="A62" i="1"/>
  <c r="B62" i="1" s="1"/>
  <c r="C61" i="1"/>
  <c r="H61" i="1" s="1"/>
  <c r="G61" i="1" s="1"/>
  <c r="I54" i="1"/>
  <c r="I55" i="1"/>
  <c r="D62" i="1" l="1"/>
  <c r="E62" i="1"/>
  <c r="F62" i="1" s="1"/>
  <c r="A63" i="1"/>
  <c r="B63" i="1" s="1"/>
  <c r="C62" i="1"/>
  <c r="H62" i="1" s="1"/>
  <c r="G62" i="1" s="1"/>
  <c r="I56" i="1"/>
  <c r="D63" i="1" l="1"/>
  <c r="E63" i="1"/>
  <c r="F63" i="1" s="1"/>
  <c r="A64" i="1"/>
  <c r="B64" i="1" s="1"/>
  <c r="C63" i="1"/>
  <c r="H63" i="1" s="1"/>
  <c r="G63" i="1" s="1"/>
  <c r="I57" i="1"/>
  <c r="D64" i="1" l="1"/>
  <c r="E64" i="1"/>
  <c r="F64" i="1" s="1"/>
  <c r="A65" i="1"/>
  <c r="B65" i="1" s="1"/>
  <c r="C64" i="1"/>
  <c r="H64" i="1" s="1"/>
  <c r="G64" i="1" s="1"/>
  <c r="I58" i="1"/>
  <c r="D65" i="1" l="1"/>
  <c r="E65" i="1"/>
  <c r="F65" i="1" s="1"/>
  <c r="A66" i="1"/>
  <c r="B66" i="1" s="1"/>
  <c r="C65" i="1"/>
  <c r="H65" i="1" s="1"/>
  <c r="G65" i="1" s="1"/>
  <c r="E66" i="1"/>
  <c r="F66" i="1" s="1"/>
  <c r="D66" i="1"/>
  <c r="I59" i="1"/>
  <c r="A67" i="1" l="1"/>
  <c r="B67" i="1" s="1"/>
  <c r="C66" i="1"/>
  <c r="A68" i="1"/>
  <c r="B68" i="1" s="1"/>
  <c r="E67" i="1"/>
  <c r="F67" i="1" s="1"/>
  <c r="D67" i="1"/>
  <c r="H66" i="1"/>
  <c r="G66" i="1" s="1"/>
  <c r="I60" i="1"/>
  <c r="C67" i="1" l="1"/>
  <c r="H67" i="1" s="1"/>
  <c r="G67" i="1" s="1"/>
  <c r="A69" i="1"/>
  <c r="B69" i="1" s="1"/>
  <c r="E68" i="1"/>
  <c r="F68" i="1" s="1"/>
  <c r="D68" i="1"/>
  <c r="I61" i="1"/>
  <c r="C68" i="1" l="1"/>
  <c r="H68" i="1" s="1"/>
  <c r="G68" i="1" s="1"/>
  <c r="A70" i="1"/>
  <c r="B70" i="1" s="1"/>
  <c r="E69" i="1"/>
  <c r="F69" i="1" s="1"/>
  <c r="D69" i="1"/>
  <c r="I62" i="1"/>
  <c r="C69" i="1" l="1"/>
  <c r="H69" i="1" s="1"/>
  <c r="G69" i="1" s="1"/>
  <c r="A71" i="1"/>
  <c r="B71" i="1" s="1"/>
  <c r="E70" i="1"/>
  <c r="F70" i="1" s="1"/>
  <c r="D70" i="1"/>
  <c r="I63" i="1"/>
  <c r="C70" i="1" l="1"/>
  <c r="H70" i="1" s="1"/>
  <c r="G70" i="1" s="1"/>
  <c r="A72" i="1"/>
  <c r="B72" i="1" s="1"/>
  <c r="E71" i="1"/>
  <c r="F71" i="1" s="1"/>
  <c r="D71" i="1"/>
  <c r="I64" i="1"/>
  <c r="A73" i="1" l="1"/>
  <c r="B73" i="1" s="1"/>
  <c r="E72" i="1"/>
  <c r="F72" i="1" s="1"/>
  <c r="D72" i="1"/>
  <c r="C71" i="1"/>
  <c r="H71" i="1" s="1"/>
  <c r="G71" i="1" s="1"/>
  <c r="I65" i="1"/>
  <c r="C72" i="1" l="1"/>
  <c r="A74" i="1"/>
  <c r="B74" i="1" s="1"/>
  <c r="E73" i="1"/>
  <c r="F73" i="1" s="1"/>
  <c r="D73" i="1"/>
  <c r="H72" i="1"/>
  <c r="G72" i="1" s="1"/>
  <c r="I66" i="1"/>
  <c r="A75" i="1" l="1"/>
  <c r="B75" i="1" s="1"/>
  <c r="E74" i="1"/>
  <c r="F74" i="1" s="1"/>
  <c r="D74" i="1"/>
  <c r="C73" i="1"/>
  <c r="H73" i="1" s="1"/>
  <c r="G73" i="1" s="1"/>
  <c r="I67" i="1"/>
  <c r="C74" i="1" l="1"/>
  <c r="H74" i="1" s="1"/>
  <c r="G74" i="1" s="1"/>
  <c r="A76" i="1"/>
  <c r="B76" i="1" s="1"/>
  <c r="E75" i="1"/>
  <c r="F75" i="1" s="1"/>
  <c r="D75" i="1"/>
  <c r="I68" i="1"/>
  <c r="A77" i="1" l="1"/>
  <c r="B77" i="1" s="1"/>
  <c r="E76" i="1"/>
  <c r="F76" i="1" s="1"/>
  <c r="D76" i="1"/>
  <c r="C75" i="1"/>
  <c r="H75" i="1" s="1"/>
  <c r="G75" i="1" s="1"/>
  <c r="I69" i="1"/>
  <c r="C76" i="1" l="1"/>
  <c r="H76" i="1" s="1"/>
  <c r="G76" i="1" s="1"/>
  <c r="A78" i="1"/>
  <c r="B78" i="1" s="1"/>
  <c r="E77" i="1"/>
  <c r="F77" i="1" s="1"/>
  <c r="D77" i="1"/>
  <c r="I70" i="1"/>
  <c r="C77" i="1" l="1"/>
  <c r="H77" i="1" s="1"/>
  <c r="G77" i="1" s="1"/>
  <c r="A79" i="1"/>
  <c r="B79" i="1" s="1"/>
  <c r="E78" i="1"/>
  <c r="F78" i="1" s="1"/>
  <c r="D78" i="1"/>
  <c r="I71" i="1"/>
  <c r="A80" i="1" l="1"/>
  <c r="B80" i="1" s="1"/>
  <c r="E79" i="1"/>
  <c r="F79" i="1" s="1"/>
  <c r="D79" i="1"/>
  <c r="C78" i="1"/>
  <c r="H78" i="1" s="1"/>
  <c r="G78" i="1" s="1"/>
  <c r="I72" i="1"/>
  <c r="C79" i="1" l="1"/>
  <c r="H79" i="1" s="1"/>
  <c r="G79" i="1" s="1"/>
  <c r="E80" i="1"/>
  <c r="F80" i="1" s="1"/>
  <c r="A81" i="1"/>
  <c r="B81" i="1" s="1"/>
  <c r="D80" i="1"/>
  <c r="I73" i="1"/>
  <c r="E81" i="1" l="1"/>
  <c r="F81" i="1" s="1"/>
  <c r="A82" i="1"/>
  <c r="B82" i="1" s="1"/>
  <c r="D81" i="1"/>
  <c r="C80" i="1"/>
  <c r="H80" i="1" s="1"/>
  <c r="G80" i="1" s="1"/>
  <c r="I74" i="1"/>
  <c r="C81" i="1" l="1"/>
  <c r="E82" i="1"/>
  <c r="F82" i="1" s="1"/>
  <c r="A83" i="1"/>
  <c r="B83" i="1" s="1"/>
  <c r="D82" i="1"/>
  <c r="H81" i="1"/>
  <c r="G81" i="1" s="1"/>
  <c r="I75" i="1"/>
  <c r="E83" i="1" l="1"/>
  <c r="F83" i="1" s="1"/>
  <c r="A84" i="1"/>
  <c r="B84" i="1" s="1"/>
  <c r="D83" i="1"/>
  <c r="C82" i="1"/>
  <c r="H82" i="1" s="1"/>
  <c r="G82" i="1" s="1"/>
  <c r="I76" i="1"/>
  <c r="C83" i="1" l="1"/>
  <c r="E84" i="1"/>
  <c r="F84" i="1" s="1"/>
  <c r="A85" i="1"/>
  <c r="B85" i="1" s="1"/>
  <c r="D84" i="1"/>
  <c r="H83" i="1"/>
  <c r="G83" i="1" s="1"/>
  <c r="I77" i="1"/>
  <c r="C84" i="1" l="1"/>
  <c r="H84" i="1" s="1"/>
  <c r="G84" i="1" s="1"/>
  <c r="E85" i="1"/>
  <c r="F85" i="1" s="1"/>
  <c r="A86" i="1"/>
  <c r="B86" i="1" s="1"/>
  <c r="D85" i="1"/>
  <c r="I78" i="1"/>
  <c r="C85" i="1" l="1"/>
  <c r="E86" i="1"/>
  <c r="F86" i="1" s="1"/>
  <c r="A87" i="1"/>
  <c r="B87" i="1" s="1"/>
  <c r="D86" i="1"/>
  <c r="H85" i="1"/>
  <c r="G85" i="1" s="1"/>
  <c r="I79" i="1"/>
  <c r="C86" i="1" l="1"/>
  <c r="E87" i="1"/>
  <c r="F87" i="1" s="1"/>
  <c r="D87" i="1"/>
  <c r="A88" i="1"/>
  <c r="B88" i="1" s="1"/>
  <c r="H86" i="1"/>
  <c r="G86" i="1" s="1"/>
  <c r="C87" i="1" l="1"/>
  <c r="E88" i="1"/>
  <c r="F88" i="1" s="1"/>
  <c r="A89" i="1"/>
  <c r="B89" i="1" s="1"/>
  <c r="D88" i="1"/>
  <c r="H87" i="1"/>
  <c r="G87" i="1" s="1"/>
  <c r="I80" i="1"/>
  <c r="I81" i="1"/>
  <c r="E89" i="1" l="1"/>
  <c r="F89" i="1" s="1"/>
  <c r="A90" i="1"/>
  <c r="B90" i="1" s="1"/>
  <c r="D89" i="1"/>
  <c r="C88" i="1"/>
  <c r="H88" i="1" s="1"/>
  <c r="G88" i="1" s="1"/>
  <c r="C89" i="1" l="1"/>
  <c r="H89" i="1" s="1"/>
  <c r="G89" i="1" s="1"/>
  <c r="E90" i="1"/>
  <c r="F90" i="1" s="1"/>
  <c r="A91" i="1"/>
  <c r="B91" i="1" s="1"/>
  <c r="D90" i="1"/>
  <c r="I82" i="1"/>
  <c r="E91" i="1" l="1"/>
  <c r="F91" i="1" s="1"/>
  <c r="A92" i="1"/>
  <c r="B92" i="1" s="1"/>
  <c r="D91" i="1"/>
  <c r="C90" i="1"/>
  <c r="H90" i="1" s="1"/>
  <c r="G90" i="1" s="1"/>
  <c r="I83" i="1"/>
  <c r="C91" i="1" l="1"/>
  <c r="H91" i="1" s="1"/>
  <c r="G91" i="1" s="1"/>
  <c r="E92" i="1"/>
  <c r="F92" i="1" s="1"/>
  <c r="A93" i="1"/>
  <c r="B93" i="1" s="1"/>
  <c r="D92" i="1"/>
  <c r="C92" i="1" l="1"/>
  <c r="H92" i="1" s="1"/>
  <c r="G92" i="1" s="1"/>
  <c r="E93" i="1"/>
  <c r="F93" i="1" s="1"/>
  <c r="D93" i="1"/>
  <c r="A94" i="1"/>
  <c r="B94" i="1" s="1"/>
  <c r="I84" i="1"/>
  <c r="C93" i="1" l="1"/>
  <c r="E94" i="1"/>
  <c r="F94" i="1" s="1"/>
  <c r="D94" i="1"/>
  <c r="A95" i="1"/>
  <c r="B95" i="1" s="1"/>
  <c r="H93" i="1"/>
  <c r="G93" i="1" s="1"/>
  <c r="E95" i="1" l="1"/>
  <c r="F95" i="1" s="1"/>
  <c r="A96" i="1"/>
  <c r="B96" i="1" s="1"/>
  <c r="D95" i="1"/>
  <c r="C94" i="1"/>
  <c r="H94" i="1" s="1"/>
  <c r="G94" i="1" s="1"/>
  <c r="I85" i="1"/>
  <c r="C95" i="1" l="1"/>
  <c r="E96" i="1"/>
  <c r="F96" i="1" s="1"/>
  <c r="D96" i="1"/>
  <c r="A97" i="1"/>
  <c r="B97" i="1" s="1"/>
  <c r="H95" i="1"/>
  <c r="G95" i="1" s="1"/>
  <c r="C96" i="1" l="1"/>
  <c r="E97" i="1"/>
  <c r="F97" i="1" s="1"/>
  <c r="A98" i="1"/>
  <c r="B98" i="1" s="1"/>
  <c r="D97" i="1"/>
  <c r="H96" i="1"/>
  <c r="G96" i="1" s="1"/>
  <c r="I86" i="1"/>
  <c r="C97" i="1" l="1"/>
  <c r="H97" i="1" s="1"/>
  <c r="G97" i="1" s="1"/>
  <c r="E98" i="1"/>
  <c r="F98" i="1" s="1"/>
  <c r="D98" i="1"/>
  <c r="A99" i="1"/>
  <c r="B99" i="1" s="1"/>
  <c r="E99" i="1" l="1"/>
  <c r="F99" i="1" s="1"/>
  <c r="A100" i="1"/>
  <c r="B100" i="1" s="1"/>
  <c r="D99" i="1"/>
  <c r="C98" i="1"/>
  <c r="H98" i="1" s="1"/>
  <c r="G98" i="1" s="1"/>
  <c r="I87" i="1"/>
  <c r="C99" i="1" l="1"/>
  <c r="H99" i="1" s="1"/>
  <c r="G99" i="1" s="1"/>
  <c r="E100" i="1"/>
  <c r="F100" i="1" s="1"/>
  <c r="A101" i="1"/>
  <c r="B101" i="1" s="1"/>
  <c r="D100" i="1"/>
  <c r="C100" i="1" l="1"/>
  <c r="H100" i="1" s="1"/>
  <c r="G100" i="1" s="1"/>
  <c r="E101" i="1"/>
  <c r="F101" i="1" s="1"/>
  <c r="D101" i="1"/>
  <c r="A102" i="1"/>
  <c r="B102" i="1" s="1"/>
  <c r="I88" i="1"/>
  <c r="E102" i="1" l="1"/>
  <c r="F102" i="1" s="1"/>
  <c r="A103" i="1"/>
  <c r="B103" i="1" s="1"/>
  <c r="D102" i="1"/>
  <c r="C101" i="1"/>
  <c r="H101" i="1" s="1"/>
  <c r="G101" i="1" s="1"/>
  <c r="C102" i="1" l="1"/>
  <c r="E103" i="1"/>
  <c r="F103" i="1" s="1"/>
  <c r="D103" i="1"/>
  <c r="A104" i="1"/>
  <c r="B104" i="1" s="1"/>
  <c r="H102" i="1"/>
  <c r="G102" i="1" s="1"/>
  <c r="I89" i="1"/>
  <c r="E104" i="1" l="1"/>
  <c r="F104" i="1" s="1"/>
  <c r="A105" i="1"/>
  <c r="B105" i="1" s="1"/>
  <c r="D104" i="1"/>
  <c r="C103" i="1"/>
  <c r="H103" i="1" s="1"/>
  <c r="G103" i="1" s="1"/>
  <c r="C104" i="1" l="1"/>
  <c r="H104" i="1" s="1"/>
  <c r="G104" i="1" s="1"/>
  <c r="E105" i="1"/>
  <c r="F105" i="1" s="1"/>
  <c r="D105" i="1"/>
  <c r="A106" i="1"/>
  <c r="B106" i="1" s="1"/>
  <c r="I90" i="1"/>
  <c r="C105" i="1" l="1"/>
  <c r="H105" i="1" s="1"/>
  <c r="G105" i="1" s="1"/>
  <c r="E106" i="1"/>
  <c r="F106" i="1" s="1"/>
  <c r="A107" i="1"/>
  <c r="B107" i="1" s="1"/>
  <c r="D106" i="1"/>
  <c r="E107" i="1" l="1"/>
  <c r="F107" i="1" s="1"/>
  <c r="A108" i="1"/>
  <c r="B108" i="1" s="1"/>
  <c r="D107" i="1"/>
  <c r="C106" i="1"/>
  <c r="H106" i="1" s="1"/>
  <c r="G106" i="1" s="1"/>
  <c r="I91" i="1"/>
  <c r="C107" i="1" l="1"/>
  <c r="H107" i="1" s="1"/>
  <c r="G107" i="1" s="1"/>
  <c r="E108" i="1"/>
  <c r="F108" i="1" s="1"/>
  <c r="D108" i="1"/>
  <c r="A109" i="1"/>
  <c r="B109" i="1" s="1"/>
  <c r="C108" i="1" l="1"/>
  <c r="H108" i="1" s="1"/>
  <c r="G108" i="1" s="1"/>
  <c r="E109" i="1"/>
  <c r="F109" i="1" s="1"/>
  <c r="D109" i="1"/>
  <c r="A110" i="1"/>
  <c r="B110" i="1" s="1"/>
  <c r="I92" i="1"/>
  <c r="C109" i="1" l="1"/>
  <c r="H109" i="1" s="1"/>
  <c r="G109" i="1" s="1"/>
  <c r="E110" i="1"/>
  <c r="F110" i="1" s="1"/>
  <c r="D110" i="1"/>
  <c r="A111" i="1"/>
  <c r="B111" i="1" s="1"/>
  <c r="C110" i="1" l="1"/>
  <c r="H110" i="1" s="1"/>
  <c r="G110" i="1" s="1"/>
  <c r="E111" i="1"/>
  <c r="F111" i="1" s="1"/>
  <c r="A112" i="1"/>
  <c r="B112" i="1" s="1"/>
  <c r="D111" i="1"/>
  <c r="I93" i="1"/>
  <c r="E112" i="1" l="1"/>
  <c r="F112" i="1" s="1"/>
  <c r="D112" i="1"/>
  <c r="A113" i="1"/>
  <c r="B113" i="1" s="1"/>
  <c r="C111" i="1"/>
  <c r="H111" i="1" s="1"/>
  <c r="G111" i="1" s="1"/>
  <c r="E113" i="1" l="1"/>
  <c r="F113" i="1" s="1"/>
  <c r="A114" i="1"/>
  <c r="B114" i="1" s="1"/>
  <c r="D113" i="1"/>
  <c r="C112" i="1"/>
  <c r="H112" i="1" s="1"/>
  <c r="G112" i="1" s="1"/>
  <c r="I94" i="1"/>
  <c r="C113" i="1" l="1"/>
  <c r="H113" i="1" s="1"/>
  <c r="G113" i="1" s="1"/>
  <c r="E114" i="1"/>
  <c r="F114" i="1" s="1"/>
  <c r="A115" i="1"/>
  <c r="B115" i="1" s="1"/>
  <c r="D114" i="1"/>
  <c r="E115" i="1" l="1"/>
  <c r="F115" i="1" s="1"/>
  <c r="D115" i="1"/>
  <c r="A116" i="1"/>
  <c r="B116" i="1" s="1"/>
  <c r="C114" i="1"/>
  <c r="H114" i="1" s="1"/>
  <c r="G114" i="1" s="1"/>
  <c r="I95" i="1"/>
  <c r="E116" i="1" l="1"/>
  <c r="F116" i="1" s="1"/>
  <c r="A117" i="1"/>
  <c r="B117" i="1" s="1"/>
  <c r="D116" i="1"/>
  <c r="C115" i="1"/>
  <c r="H115" i="1" s="1"/>
  <c r="G115" i="1" s="1"/>
  <c r="C116" i="1" l="1"/>
  <c r="H116" i="1" s="1"/>
  <c r="G116" i="1" s="1"/>
  <c r="E117" i="1"/>
  <c r="F117" i="1" s="1"/>
  <c r="D117" i="1"/>
  <c r="A118" i="1"/>
  <c r="B118" i="1" s="1"/>
  <c r="I96" i="1"/>
  <c r="C117" i="1" l="1"/>
  <c r="H117" i="1" s="1"/>
  <c r="G117" i="1" s="1"/>
  <c r="E118" i="1"/>
  <c r="F118" i="1" s="1"/>
  <c r="A119" i="1"/>
  <c r="B119" i="1" s="1"/>
  <c r="D118" i="1"/>
  <c r="C118" i="1" l="1"/>
  <c r="H118" i="1" s="1"/>
  <c r="G118" i="1" s="1"/>
  <c r="E119" i="1"/>
  <c r="F119" i="1" s="1"/>
  <c r="D119" i="1"/>
  <c r="A120" i="1"/>
  <c r="B120" i="1" s="1"/>
  <c r="I97" i="1"/>
  <c r="E120" i="1" l="1"/>
  <c r="F120" i="1" s="1"/>
  <c r="A121" i="1"/>
  <c r="B121" i="1" s="1"/>
  <c r="D120" i="1"/>
  <c r="C119" i="1"/>
  <c r="H119" i="1" s="1"/>
  <c r="G119" i="1" s="1"/>
  <c r="C120" i="1" l="1"/>
  <c r="H120" i="1" s="1"/>
  <c r="G120" i="1" s="1"/>
  <c r="E121" i="1"/>
  <c r="F121" i="1" s="1"/>
  <c r="A122" i="1"/>
  <c r="B122" i="1" s="1"/>
  <c r="D121" i="1"/>
  <c r="I98" i="1"/>
  <c r="C121" i="1" l="1"/>
  <c r="H121" i="1" s="1"/>
  <c r="G121" i="1" s="1"/>
  <c r="E122" i="1"/>
  <c r="F122" i="1" s="1"/>
  <c r="D122" i="1"/>
  <c r="A123" i="1"/>
  <c r="B123" i="1" s="1"/>
  <c r="C122" i="1" l="1"/>
  <c r="H122" i="1" s="1"/>
  <c r="G122" i="1" s="1"/>
  <c r="E123" i="1"/>
  <c r="F123" i="1" s="1"/>
  <c r="A124" i="1"/>
  <c r="B124" i="1" s="1"/>
  <c r="D123" i="1"/>
  <c r="I99" i="1"/>
  <c r="E124" i="1" l="1"/>
  <c r="F124" i="1" s="1"/>
  <c r="A125" i="1"/>
  <c r="B125" i="1" s="1"/>
  <c r="D124" i="1"/>
  <c r="C123" i="1"/>
  <c r="H123" i="1" s="1"/>
  <c r="G123" i="1" s="1"/>
  <c r="C124" i="1" l="1"/>
  <c r="H124" i="1" s="1"/>
  <c r="G124" i="1" s="1"/>
  <c r="E125" i="1"/>
  <c r="F125" i="1" s="1"/>
  <c r="A126" i="1"/>
  <c r="B126" i="1" s="1"/>
  <c r="D125" i="1"/>
  <c r="I100" i="1"/>
  <c r="E126" i="1" l="1"/>
  <c r="F126" i="1" s="1"/>
  <c r="A127" i="1"/>
  <c r="B127" i="1" s="1"/>
  <c r="D126" i="1"/>
  <c r="C125" i="1"/>
  <c r="H125" i="1" s="1"/>
  <c r="G125" i="1" s="1"/>
  <c r="C126" i="1" l="1"/>
  <c r="H126" i="1" s="1"/>
  <c r="G126" i="1" s="1"/>
  <c r="E127" i="1"/>
  <c r="F127" i="1" s="1"/>
  <c r="A128" i="1"/>
  <c r="B128" i="1" s="1"/>
  <c r="D127" i="1"/>
  <c r="I101" i="1"/>
  <c r="C127" i="1" l="1"/>
  <c r="H127" i="1" s="1"/>
  <c r="G127" i="1" s="1"/>
  <c r="E128" i="1"/>
  <c r="F128" i="1" s="1"/>
  <c r="D128" i="1"/>
  <c r="A129" i="1"/>
  <c r="B129" i="1" s="1"/>
  <c r="C128" i="1" l="1"/>
  <c r="H128" i="1" s="1"/>
  <c r="G128" i="1" s="1"/>
  <c r="E129" i="1"/>
  <c r="F129" i="1" s="1"/>
  <c r="D129" i="1"/>
  <c r="A130" i="1"/>
  <c r="B130" i="1" s="1"/>
  <c r="I102" i="1"/>
  <c r="C129" i="1" l="1"/>
  <c r="H129" i="1" s="1"/>
  <c r="G129" i="1" s="1"/>
  <c r="E130" i="1"/>
  <c r="F130" i="1" s="1"/>
  <c r="A131" i="1"/>
  <c r="B131" i="1" s="1"/>
  <c r="D130" i="1"/>
  <c r="E131" i="1" l="1"/>
  <c r="F131" i="1" s="1"/>
  <c r="D131" i="1"/>
  <c r="A132" i="1"/>
  <c r="B132" i="1" s="1"/>
  <c r="C130" i="1"/>
  <c r="H130" i="1" s="1"/>
  <c r="G130" i="1" s="1"/>
  <c r="E132" i="1" l="1"/>
  <c r="F132" i="1" s="1"/>
  <c r="A133" i="1"/>
  <c r="B133" i="1" s="1"/>
  <c r="D132" i="1"/>
  <c r="C131" i="1"/>
  <c r="H131" i="1" s="1"/>
  <c r="G131" i="1" s="1"/>
  <c r="C132" i="1" l="1"/>
  <c r="H132" i="1" s="1"/>
  <c r="G132" i="1" s="1"/>
  <c r="E133" i="1"/>
  <c r="F133" i="1" s="1"/>
  <c r="D133" i="1"/>
  <c r="A134" i="1"/>
  <c r="B134" i="1" s="1"/>
  <c r="C133" i="1" l="1"/>
  <c r="H133" i="1" s="1"/>
  <c r="G133" i="1" s="1"/>
  <c r="E134" i="1"/>
  <c r="F134" i="1" s="1"/>
  <c r="A135" i="1"/>
  <c r="B135" i="1" s="1"/>
  <c r="D134" i="1"/>
  <c r="E135" i="1" l="1"/>
  <c r="F135" i="1" s="1"/>
  <c r="D135" i="1"/>
  <c r="A136" i="1"/>
  <c r="B136" i="1" s="1"/>
  <c r="C134" i="1"/>
  <c r="H134" i="1" s="1"/>
  <c r="G134" i="1" s="1"/>
  <c r="I105" i="1"/>
  <c r="E136" i="1" l="1"/>
  <c r="F136" i="1" s="1"/>
  <c r="A137" i="1"/>
  <c r="B137" i="1" s="1"/>
  <c r="D136" i="1"/>
  <c r="C135" i="1"/>
  <c r="H135" i="1" s="1"/>
  <c r="G135" i="1" s="1"/>
  <c r="C136" i="1" l="1"/>
  <c r="H136" i="1" s="1"/>
  <c r="G136" i="1" s="1"/>
  <c r="E137" i="1"/>
  <c r="F137" i="1" s="1"/>
  <c r="D137" i="1"/>
  <c r="A138" i="1"/>
  <c r="B138" i="1" s="1"/>
  <c r="I106" i="1"/>
  <c r="E138" i="1" l="1"/>
  <c r="F138" i="1" s="1"/>
  <c r="A139" i="1"/>
  <c r="B139" i="1" s="1"/>
  <c r="D138" i="1"/>
  <c r="C137" i="1"/>
  <c r="H137" i="1" s="1"/>
  <c r="G137" i="1" s="1"/>
  <c r="C138" i="1" l="1"/>
  <c r="H138" i="1" s="1"/>
  <c r="G138" i="1" s="1"/>
  <c r="E139" i="1"/>
  <c r="F139" i="1" s="1"/>
  <c r="D139" i="1"/>
  <c r="A140" i="1"/>
  <c r="B140" i="1" s="1"/>
  <c r="I107" i="1"/>
  <c r="E140" i="1" l="1"/>
  <c r="F140" i="1" s="1"/>
  <c r="A141" i="1"/>
  <c r="B141" i="1" s="1"/>
  <c r="D140" i="1"/>
  <c r="C139" i="1"/>
  <c r="H139" i="1" s="1"/>
  <c r="G139" i="1" s="1"/>
  <c r="C140" i="1" l="1"/>
  <c r="H140" i="1" s="1"/>
  <c r="G140" i="1" s="1"/>
  <c r="E141" i="1"/>
  <c r="F141" i="1" s="1"/>
  <c r="A142" i="1"/>
  <c r="B142" i="1" s="1"/>
  <c r="D141" i="1"/>
  <c r="I108" i="1"/>
  <c r="E142" i="1" l="1"/>
  <c r="F142" i="1" s="1"/>
  <c r="A143" i="1"/>
  <c r="B143" i="1" s="1"/>
  <c r="D142" i="1"/>
  <c r="C141" i="1"/>
  <c r="H141" i="1" s="1"/>
  <c r="G141" i="1" s="1"/>
  <c r="C142" i="1" l="1"/>
  <c r="H142" i="1" s="1"/>
  <c r="G142" i="1" s="1"/>
  <c r="E143" i="1"/>
  <c r="F143" i="1" s="1"/>
  <c r="D143" i="1"/>
  <c r="A144" i="1"/>
  <c r="B144" i="1" s="1"/>
  <c r="I109" i="1"/>
  <c r="C143" i="1" l="1"/>
  <c r="H143" i="1" s="1"/>
  <c r="G143" i="1" s="1"/>
  <c r="E144" i="1"/>
  <c r="F144" i="1" s="1"/>
  <c r="A145" i="1"/>
  <c r="B145" i="1" s="1"/>
  <c r="D144" i="1"/>
  <c r="C144" i="1" l="1"/>
  <c r="H144" i="1" s="1"/>
  <c r="G144" i="1" s="1"/>
  <c r="E145" i="1"/>
  <c r="F145" i="1" s="1"/>
  <c r="D145" i="1"/>
  <c r="A146" i="1"/>
  <c r="B146" i="1" s="1"/>
  <c r="I110" i="1"/>
  <c r="E146" i="1" l="1"/>
  <c r="F146" i="1" s="1"/>
  <c r="A147" i="1"/>
  <c r="B147" i="1" s="1"/>
  <c r="D146" i="1"/>
  <c r="C145" i="1"/>
  <c r="H145" i="1" s="1"/>
  <c r="G145" i="1" s="1"/>
  <c r="C146" i="1" l="1"/>
  <c r="H146" i="1" s="1"/>
  <c r="G146" i="1" s="1"/>
  <c r="E147" i="1"/>
  <c r="F147" i="1" s="1"/>
  <c r="A148" i="1"/>
  <c r="B148" i="1" s="1"/>
  <c r="D147" i="1"/>
  <c r="I111" i="1"/>
  <c r="C147" i="1" l="1"/>
  <c r="H147" i="1" s="1"/>
  <c r="G147" i="1" s="1"/>
  <c r="E148" i="1"/>
  <c r="F148" i="1" s="1"/>
  <c r="A149" i="1"/>
  <c r="B149" i="1" s="1"/>
  <c r="D148" i="1"/>
  <c r="E149" i="1" l="1"/>
  <c r="F149" i="1" s="1"/>
  <c r="A150" i="1"/>
  <c r="B150" i="1" s="1"/>
  <c r="D149" i="1"/>
  <c r="C148" i="1"/>
  <c r="H148" i="1" s="1"/>
  <c r="G148" i="1" s="1"/>
  <c r="I112" i="1"/>
  <c r="C149" i="1" l="1"/>
  <c r="H149" i="1" s="1"/>
  <c r="G149" i="1" s="1"/>
  <c r="E150" i="1"/>
  <c r="F150" i="1" s="1"/>
  <c r="D150" i="1"/>
  <c r="A151" i="1"/>
  <c r="B151" i="1" s="1"/>
  <c r="C150" i="1" l="1"/>
  <c r="H150" i="1" s="1"/>
  <c r="G150" i="1" s="1"/>
  <c r="E151" i="1"/>
  <c r="F151" i="1" s="1"/>
  <c r="A152" i="1"/>
  <c r="B152" i="1" s="1"/>
  <c r="D151" i="1"/>
  <c r="I113" i="1"/>
  <c r="E152" i="1" l="1"/>
  <c r="F152" i="1" s="1"/>
  <c r="A153" i="1"/>
  <c r="B153" i="1" s="1"/>
  <c r="D152" i="1"/>
  <c r="C151" i="1"/>
  <c r="H151" i="1" s="1"/>
  <c r="G151" i="1" s="1"/>
  <c r="C152" i="1" l="1"/>
  <c r="H152" i="1" s="1"/>
  <c r="G152" i="1" s="1"/>
  <c r="E153" i="1"/>
  <c r="F153" i="1" s="1"/>
  <c r="A154" i="1"/>
  <c r="B154" i="1" s="1"/>
  <c r="D153" i="1"/>
  <c r="I114" i="1"/>
  <c r="E154" i="1" l="1"/>
  <c r="F154" i="1" s="1"/>
  <c r="A155" i="1"/>
  <c r="B155" i="1" s="1"/>
  <c r="D154" i="1"/>
  <c r="C153" i="1"/>
  <c r="H153" i="1" s="1"/>
  <c r="G153" i="1" s="1"/>
  <c r="C154" i="1" l="1"/>
  <c r="H154" i="1" s="1"/>
  <c r="G154" i="1" s="1"/>
  <c r="E155" i="1"/>
  <c r="F155" i="1" s="1"/>
  <c r="A156" i="1"/>
  <c r="B156" i="1" s="1"/>
  <c r="D155" i="1"/>
  <c r="I115" i="1"/>
  <c r="E156" i="1" l="1"/>
  <c r="F156" i="1" s="1"/>
  <c r="D156" i="1"/>
  <c r="A157" i="1"/>
  <c r="B157" i="1" s="1"/>
  <c r="C155" i="1"/>
  <c r="H155" i="1" s="1"/>
  <c r="G155" i="1" s="1"/>
  <c r="E157" i="1" l="1"/>
  <c r="F157" i="1" s="1"/>
  <c r="A158" i="1"/>
  <c r="B158" i="1" s="1"/>
  <c r="D157" i="1"/>
  <c r="C156" i="1"/>
  <c r="H156" i="1" s="1"/>
  <c r="G156" i="1" s="1"/>
  <c r="I116" i="1"/>
  <c r="C157" i="1" l="1"/>
  <c r="H157" i="1" s="1"/>
  <c r="G157" i="1" s="1"/>
  <c r="E158" i="1"/>
  <c r="F158" i="1" s="1"/>
  <c r="D158" i="1"/>
  <c r="A159" i="1"/>
  <c r="B159" i="1" s="1"/>
  <c r="C158" i="1" l="1"/>
  <c r="H158" i="1" s="1"/>
  <c r="G158" i="1" s="1"/>
  <c r="E159" i="1"/>
  <c r="F159" i="1" s="1"/>
  <c r="A160" i="1"/>
  <c r="B160" i="1" s="1"/>
  <c r="D159" i="1"/>
  <c r="I117" i="1"/>
  <c r="E160" i="1" l="1"/>
  <c r="F160" i="1" s="1"/>
  <c r="A161" i="1"/>
  <c r="B161" i="1" s="1"/>
  <c r="D160" i="1"/>
  <c r="C159" i="1"/>
  <c r="H159" i="1" s="1"/>
  <c r="G159" i="1" s="1"/>
  <c r="C160" i="1" l="1"/>
  <c r="H160" i="1" s="1"/>
  <c r="G160" i="1" s="1"/>
  <c r="E161" i="1"/>
  <c r="F161" i="1" s="1"/>
  <c r="D161" i="1"/>
  <c r="A162" i="1"/>
  <c r="B162" i="1" s="1"/>
  <c r="I118" i="1"/>
  <c r="C161" i="1" l="1"/>
  <c r="H161" i="1" s="1"/>
  <c r="G161" i="1" s="1"/>
  <c r="E162" i="1"/>
  <c r="F162" i="1" s="1"/>
  <c r="A163" i="1"/>
  <c r="B163" i="1" s="1"/>
  <c r="D162" i="1"/>
  <c r="E163" i="1" l="1"/>
  <c r="F163" i="1" s="1"/>
  <c r="D163" i="1"/>
  <c r="A164" i="1"/>
  <c r="B164" i="1" s="1"/>
  <c r="C162" i="1"/>
  <c r="H162" i="1" s="1"/>
  <c r="G162" i="1" s="1"/>
  <c r="I119" i="1"/>
  <c r="E164" i="1" l="1"/>
  <c r="F164" i="1" s="1"/>
  <c r="A165" i="1"/>
  <c r="B165" i="1" s="1"/>
  <c r="D164" i="1"/>
  <c r="C163" i="1"/>
  <c r="H163" i="1" s="1"/>
  <c r="G163" i="1" s="1"/>
  <c r="C164" i="1" l="1"/>
  <c r="H164" i="1" s="1"/>
  <c r="G164" i="1" s="1"/>
  <c r="E165" i="1"/>
  <c r="F165" i="1" s="1"/>
  <c r="A166" i="1"/>
  <c r="B166" i="1" s="1"/>
  <c r="D165" i="1"/>
  <c r="I120" i="1"/>
  <c r="E166" i="1" l="1"/>
  <c r="F166" i="1" s="1"/>
  <c r="D166" i="1"/>
  <c r="A167" i="1"/>
  <c r="B167" i="1" s="1"/>
  <c r="C165" i="1"/>
  <c r="H165" i="1" s="1"/>
  <c r="G165" i="1" s="1"/>
  <c r="C166" i="1" l="1"/>
  <c r="H166" i="1" s="1"/>
  <c r="G166" i="1" s="1"/>
  <c r="E167" i="1"/>
  <c r="F167" i="1" s="1"/>
  <c r="D167" i="1"/>
  <c r="A168" i="1"/>
  <c r="B168" i="1" s="1"/>
  <c r="I121" i="1"/>
  <c r="E168" i="1" l="1"/>
  <c r="F168" i="1" s="1"/>
  <c r="D168" i="1"/>
  <c r="A169" i="1"/>
  <c r="B169" i="1" s="1"/>
  <c r="C167" i="1"/>
  <c r="H167" i="1" s="1"/>
  <c r="G167" i="1" s="1"/>
  <c r="C168" i="1" l="1"/>
  <c r="H168" i="1" s="1"/>
  <c r="G168" i="1" s="1"/>
  <c r="E169" i="1"/>
  <c r="F169" i="1" s="1"/>
  <c r="D169" i="1"/>
  <c r="A170" i="1"/>
  <c r="B170" i="1" s="1"/>
  <c r="I122" i="1"/>
  <c r="E170" i="1" l="1"/>
  <c r="F170" i="1" s="1"/>
  <c r="D170" i="1"/>
  <c r="A171" i="1"/>
  <c r="B171" i="1" s="1"/>
  <c r="C169" i="1"/>
  <c r="H169" i="1" s="1"/>
  <c r="G169" i="1" s="1"/>
  <c r="E171" i="1" l="1"/>
  <c r="F171" i="1" s="1"/>
  <c r="D171" i="1"/>
  <c r="A172" i="1"/>
  <c r="B172" i="1" s="1"/>
  <c r="C170" i="1"/>
  <c r="H170" i="1" s="1"/>
  <c r="G170" i="1" s="1"/>
  <c r="I123" i="1"/>
  <c r="E172" i="1" l="1"/>
  <c r="F172" i="1" s="1"/>
  <c r="D172" i="1"/>
  <c r="A173" i="1"/>
  <c r="B173" i="1" s="1"/>
  <c r="C171" i="1"/>
  <c r="H171" i="1" s="1"/>
  <c r="G171" i="1" s="1"/>
  <c r="E173" i="1" l="1"/>
  <c r="F173" i="1" s="1"/>
  <c r="D173" i="1"/>
  <c r="A174" i="1"/>
  <c r="B174" i="1" s="1"/>
  <c r="C172" i="1"/>
  <c r="H172" i="1" s="1"/>
  <c r="G172" i="1" s="1"/>
  <c r="I124" i="1"/>
  <c r="E174" i="1" l="1"/>
  <c r="F174" i="1" s="1"/>
  <c r="A175" i="1"/>
  <c r="B175" i="1" s="1"/>
  <c r="D174" i="1"/>
  <c r="C173" i="1"/>
  <c r="H173" i="1" s="1"/>
  <c r="G173" i="1" s="1"/>
  <c r="C174" i="1" l="1"/>
  <c r="H174" i="1" s="1"/>
  <c r="G174" i="1" s="1"/>
  <c r="E175" i="1"/>
  <c r="F175" i="1" s="1"/>
  <c r="A176" i="1"/>
  <c r="B176" i="1" s="1"/>
  <c r="D175" i="1"/>
  <c r="I125" i="1"/>
  <c r="E176" i="1" l="1"/>
  <c r="F176" i="1" s="1"/>
  <c r="A177" i="1"/>
  <c r="B177" i="1" s="1"/>
  <c r="D176" i="1"/>
  <c r="C175" i="1"/>
  <c r="H175" i="1" s="1"/>
  <c r="G175" i="1" s="1"/>
  <c r="C176" i="1" l="1"/>
  <c r="H176" i="1" s="1"/>
  <c r="G176" i="1" s="1"/>
  <c r="E177" i="1"/>
  <c r="F177" i="1" s="1"/>
  <c r="A178" i="1"/>
  <c r="B178" i="1" s="1"/>
  <c r="D177" i="1"/>
  <c r="I126" i="1"/>
  <c r="E178" i="1" l="1"/>
  <c r="F178" i="1" s="1"/>
  <c r="A179" i="1"/>
  <c r="B179" i="1" s="1"/>
  <c r="D178" i="1"/>
  <c r="C177" i="1"/>
  <c r="H177" i="1" s="1"/>
  <c r="G177" i="1" s="1"/>
  <c r="C178" i="1" l="1"/>
  <c r="H178" i="1" s="1"/>
  <c r="G178" i="1" s="1"/>
  <c r="E179" i="1"/>
  <c r="F179" i="1" s="1"/>
  <c r="D179" i="1"/>
  <c r="A180" i="1"/>
  <c r="B180" i="1" s="1"/>
  <c r="I127" i="1"/>
  <c r="C179" i="1" l="1"/>
  <c r="H179" i="1" s="1"/>
  <c r="G179" i="1" s="1"/>
  <c r="E180" i="1"/>
  <c r="F180" i="1" s="1"/>
  <c r="A181" i="1"/>
  <c r="B181" i="1" s="1"/>
  <c r="D180" i="1"/>
  <c r="I128" i="1"/>
  <c r="E181" i="1" l="1"/>
  <c r="F181" i="1" s="1"/>
  <c r="D181" i="1"/>
  <c r="A182" i="1"/>
  <c r="B182" i="1" s="1"/>
  <c r="C180" i="1"/>
  <c r="H180" i="1" s="1"/>
  <c r="G180" i="1" s="1"/>
  <c r="I129" i="1"/>
  <c r="E182" i="1" l="1"/>
  <c r="F182" i="1" s="1"/>
  <c r="A183" i="1"/>
  <c r="B183" i="1" s="1"/>
  <c r="D182" i="1"/>
  <c r="C181" i="1"/>
  <c r="H181" i="1" s="1"/>
  <c r="G181" i="1" s="1"/>
  <c r="I130" i="1"/>
  <c r="C182" i="1" l="1"/>
  <c r="H182" i="1" s="1"/>
  <c r="G182" i="1" s="1"/>
  <c r="E183" i="1"/>
  <c r="F183" i="1" s="1"/>
  <c r="A184" i="1"/>
  <c r="B184" i="1" s="1"/>
  <c r="D183" i="1"/>
  <c r="I134" i="1"/>
  <c r="C183" i="1" l="1"/>
  <c r="H183" i="1" s="1"/>
  <c r="G183" i="1" s="1"/>
  <c r="E184" i="1"/>
  <c r="F184" i="1" s="1"/>
  <c r="A185" i="1"/>
  <c r="B185" i="1" s="1"/>
  <c r="D184" i="1"/>
  <c r="I135" i="1"/>
  <c r="C184" i="1" l="1"/>
  <c r="H184" i="1" s="1"/>
  <c r="G184" i="1" s="1"/>
  <c r="E185" i="1"/>
  <c r="F185" i="1" s="1"/>
  <c r="A186" i="1"/>
  <c r="B186" i="1" s="1"/>
  <c r="D185" i="1"/>
  <c r="I136" i="1"/>
  <c r="E186" i="1" l="1"/>
  <c r="F186" i="1" s="1"/>
  <c r="A187" i="1"/>
  <c r="B187" i="1" s="1"/>
  <c r="D186" i="1"/>
  <c r="C185" i="1"/>
  <c r="H185" i="1" s="1"/>
  <c r="G185" i="1" s="1"/>
  <c r="I137" i="1"/>
  <c r="C186" i="1" l="1"/>
  <c r="H186" i="1" s="1"/>
  <c r="G186" i="1" s="1"/>
  <c r="E187" i="1"/>
  <c r="F187" i="1" s="1"/>
  <c r="D187" i="1"/>
  <c r="A188" i="1"/>
  <c r="B188" i="1" s="1"/>
  <c r="I138" i="1"/>
  <c r="E188" i="1" l="1"/>
  <c r="F188" i="1" s="1"/>
  <c r="A189" i="1"/>
  <c r="B189" i="1" s="1"/>
  <c r="D188" i="1"/>
  <c r="C187" i="1"/>
  <c r="H187" i="1" s="1"/>
  <c r="G187" i="1" s="1"/>
  <c r="I139" i="1"/>
  <c r="C188" i="1" l="1"/>
  <c r="H188" i="1" s="1"/>
  <c r="G188" i="1" s="1"/>
  <c r="E189" i="1"/>
  <c r="F189" i="1" s="1"/>
  <c r="A190" i="1"/>
  <c r="B190" i="1" s="1"/>
  <c r="D189" i="1"/>
  <c r="I140" i="1"/>
  <c r="C189" i="1" l="1"/>
  <c r="H189" i="1" s="1"/>
  <c r="G189" i="1" s="1"/>
  <c r="E190" i="1"/>
  <c r="F190" i="1" s="1"/>
  <c r="D190" i="1"/>
  <c r="A191" i="1"/>
  <c r="B191" i="1" s="1"/>
  <c r="I141" i="1"/>
  <c r="C190" i="1" l="1"/>
  <c r="H190" i="1" s="1"/>
  <c r="G190" i="1" s="1"/>
  <c r="E191" i="1"/>
  <c r="F191" i="1" s="1"/>
  <c r="D191" i="1"/>
  <c r="A192" i="1"/>
  <c r="B192" i="1" s="1"/>
  <c r="I142" i="1"/>
  <c r="C191" i="1" l="1"/>
  <c r="H191" i="1" s="1"/>
  <c r="G191" i="1" s="1"/>
  <c r="E192" i="1"/>
  <c r="F192" i="1" s="1"/>
  <c r="D192" i="1"/>
  <c r="A193" i="1"/>
  <c r="B193" i="1" s="1"/>
  <c r="I143" i="1"/>
  <c r="C192" i="1" l="1"/>
  <c r="H192" i="1" s="1"/>
  <c r="G192" i="1" s="1"/>
  <c r="E193" i="1"/>
  <c r="F193" i="1" s="1"/>
  <c r="A194" i="1"/>
  <c r="B194" i="1" s="1"/>
  <c r="D193" i="1"/>
  <c r="I144" i="1"/>
  <c r="C193" i="1" l="1"/>
  <c r="H193" i="1" s="1"/>
  <c r="G193" i="1" s="1"/>
  <c r="E194" i="1"/>
  <c r="F194" i="1" s="1"/>
  <c r="D194" i="1"/>
  <c r="A195" i="1"/>
  <c r="B195" i="1" s="1"/>
  <c r="I145" i="1"/>
  <c r="E195" i="1" l="1"/>
  <c r="F195" i="1" s="1"/>
  <c r="A196" i="1"/>
  <c r="B196" i="1" s="1"/>
  <c r="D195" i="1"/>
  <c r="C194" i="1"/>
  <c r="H194" i="1" s="1"/>
  <c r="G194" i="1" s="1"/>
  <c r="I146" i="1"/>
  <c r="C195" i="1" l="1"/>
  <c r="H195" i="1" s="1"/>
  <c r="G195" i="1" s="1"/>
  <c r="E196" i="1"/>
  <c r="F196" i="1" s="1"/>
  <c r="A197" i="1"/>
  <c r="B197" i="1" s="1"/>
  <c r="D196" i="1"/>
  <c r="I147" i="1"/>
  <c r="C196" i="1" l="1"/>
  <c r="H196" i="1" s="1"/>
  <c r="G196" i="1" s="1"/>
  <c r="E197" i="1"/>
  <c r="F197" i="1" s="1"/>
  <c r="D197" i="1"/>
  <c r="A198" i="1"/>
  <c r="B198" i="1" s="1"/>
  <c r="I148" i="1"/>
  <c r="C197" i="1" l="1"/>
  <c r="H197" i="1" s="1"/>
  <c r="G197" i="1" s="1"/>
  <c r="E198" i="1"/>
  <c r="F198" i="1" s="1"/>
  <c r="D198" i="1"/>
  <c r="A199" i="1"/>
  <c r="B199" i="1" s="1"/>
  <c r="I149" i="1"/>
  <c r="C198" i="1" l="1"/>
  <c r="H198" i="1" s="1"/>
  <c r="G198" i="1" s="1"/>
  <c r="E199" i="1"/>
  <c r="F199" i="1" s="1"/>
  <c r="D199" i="1"/>
  <c r="A200" i="1"/>
  <c r="B200" i="1" s="1"/>
  <c r="I151" i="1"/>
  <c r="C199" i="1" l="1"/>
  <c r="H199" i="1" s="1"/>
  <c r="G199" i="1" s="1"/>
  <c r="E200" i="1"/>
  <c r="F200" i="1" s="1"/>
  <c r="A201" i="1"/>
  <c r="B201" i="1" s="1"/>
  <c r="D200" i="1"/>
  <c r="I152" i="1"/>
  <c r="C200" i="1" l="1"/>
  <c r="H200" i="1" s="1"/>
  <c r="G200" i="1" s="1"/>
  <c r="E201" i="1"/>
  <c r="F201" i="1" s="1"/>
  <c r="D201" i="1"/>
  <c r="A202" i="1"/>
  <c r="B202" i="1" s="1"/>
  <c r="I153" i="1"/>
  <c r="C201" i="1" l="1"/>
  <c r="H201" i="1" s="1"/>
  <c r="G201" i="1" s="1"/>
  <c r="E202" i="1"/>
  <c r="F202" i="1" s="1"/>
  <c r="A203" i="1"/>
  <c r="B203" i="1" s="1"/>
  <c r="D202" i="1"/>
  <c r="I154" i="1"/>
  <c r="C202" i="1" l="1"/>
  <c r="H202" i="1" s="1"/>
  <c r="G202" i="1" s="1"/>
  <c r="E203" i="1"/>
  <c r="F203" i="1" s="1"/>
  <c r="A204" i="1"/>
  <c r="B204" i="1" s="1"/>
  <c r="D203" i="1"/>
  <c r="I155" i="1"/>
  <c r="C203" i="1" l="1"/>
  <c r="H203" i="1" s="1"/>
  <c r="G203" i="1" s="1"/>
  <c r="E204" i="1"/>
  <c r="F204" i="1" s="1"/>
  <c r="A205" i="1"/>
  <c r="B205" i="1" s="1"/>
  <c r="D204" i="1"/>
  <c r="I156" i="1"/>
  <c r="E205" i="1" l="1"/>
  <c r="F205" i="1" s="1"/>
  <c r="D205" i="1"/>
  <c r="A206" i="1"/>
  <c r="B206" i="1" s="1"/>
  <c r="C204" i="1"/>
  <c r="H204" i="1" s="1"/>
  <c r="G204" i="1" s="1"/>
  <c r="I157" i="1"/>
  <c r="C205" i="1" l="1"/>
  <c r="H205" i="1" s="1"/>
  <c r="G205" i="1" s="1"/>
  <c r="E206" i="1"/>
  <c r="F206" i="1" s="1"/>
  <c r="A207" i="1"/>
  <c r="B207" i="1" s="1"/>
  <c r="D206" i="1"/>
  <c r="I158" i="1"/>
  <c r="C206" i="1" l="1"/>
  <c r="H206" i="1" s="1"/>
  <c r="G206" i="1" s="1"/>
  <c r="E207" i="1"/>
  <c r="F207" i="1" s="1"/>
  <c r="A208" i="1"/>
  <c r="B208" i="1" s="1"/>
  <c r="D207" i="1"/>
  <c r="I159" i="1"/>
  <c r="C207" i="1" l="1"/>
  <c r="H207" i="1" s="1"/>
  <c r="G207" i="1" s="1"/>
  <c r="E208" i="1"/>
  <c r="F208" i="1" s="1"/>
  <c r="A209" i="1"/>
  <c r="B209" i="1" s="1"/>
  <c r="D208" i="1"/>
  <c r="I160" i="1"/>
  <c r="C208" i="1" l="1"/>
  <c r="H208" i="1" s="1"/>
  <c r="G208" i="1" s="1"/>
  <c r="E209" i="1"/>
  <c r="F209" i="1" s="1"/>
  <c r="A210" i="1"/>
  <c r="B210" i="1" s="1"/>
  <c r="D209" i="1"/>
  <c r="I161" i="1"/>
  <c r="C209" i="1" l="1"/>
  <c r="H209" i="1" s="1"/>
  <c r="G209" i="1" s="1"/>
  <c r="E210" i="1"/>
  <c r="F210" i="1" s="1"/>
  <c r="A211" i="1"/>
  <c r="B211" i="1" s="1"/>
  <c r="D210" i="1"/>
  <c r="I162" i="1"/>
  <c r="C210" i="1" l="1"/>
  <c r="H210" i="1" s="1"/>
  <c r="G210" i="1" s="1"/>
  <c r="E211" i="1"/>
  <c r="F211" i="1" s="1"/>
  <c r="A212" i="1"/>
  <c r="B212" i="1" s="1"/>
  <c r="D211" i="1"/>
  <c r="I163" i="1"/>
  <c r="C211" i="1" l="1"/>
  <c r="H211" i="1" s="1"/>
  <c r="G211" i="1" s="1"/>
  <c r="E212" i="1"/>
  <c r="F212" i="1" s="1"/>
  <c r="D212" i="1"/>
  <c r="A213" i="1"/>
  <c r="B213" i="1" s="1"/>
  <c r="I164" i="1"/>
  <c r="E213" i="1" l="1"/>
  <c r="F213" i="1" s="1"/>
  <c r="A214" i="1"/>
  <c r="B214" i="1" s="1"/>
  <c r="D213" i="1"/>
  <c r="C212" i="1"/>
  <c r="H212" i="1" s="1"/>
  <c r="G212" i="1" s="1"/>
  <c r="I165" i="1"/>
  <c r="C213" i="1" l="1"/>
  <c r="H213" i="1" s="1"/>
  <c r="G213" i="1" s="1"/>
  <c r="E214" i="1"/>
  <c r="F214" i="1" s="1"/>
  <c r="A215" i="1"/>
  <c r="B215" i="1" s="1"/>
  <c r="D214" i="1"/>
  <c r="I166" i="1"/>
  <c r="C214" i="1" l="1"/>
  <c r="H214" i="1" s="1"/>
  <c r="G214" i="1" s="1"/>
  <c r="E215" i="1"/>
  <c r="F215" i="1" s="1"/>
  <c r="A216" i="1"/>
  <c r="B216" i="1" s="1"/>
  <c r="D215" i="1"/>
  <c r="I167" i="1"/>
  <c r="C215" i="1" l="1"/>
  <c r="H215" i="1" s="1"/>
  <c r="G215" i="1" s="1"/>
  <c r="E216" i="1"/>
  <c r="F216" i="1" s="1"/>
  <c r="A217" i="1"/>
  <c r="B217" i="1" s="1"/>
  <c r="D216" i="1"/>
  <c r="I168" i="1"/>
  <c r="C216" i="1" l="1"/>
  <c r="H216" i="1" s="1"/>
  <c r="G216" i="1" s="1"/>
  <c r="E217" i="1"/>
  <c r="F217" i="1" s="1"/>
  <c r="D217" i="1"/>
  <c r="A218" i="1"/>
  <c r="B218" i="1" s="1"/>
  <c r="I169" i="1"/>
  <c r="E218" i="1" l="1"/>
  <c r="F218" i="1" s="1"/>
  <c r="A219" i="1"/>
  <c r="B219" i="1" s="1"/>
  <c r="D218" i="1"/>
  <c r="C217" i="1"/>
  <c r="H217" i="1" s="1"/>
  <c r="G217" i="1" s="1"/>
  <c r="I170" i="1"/>
  <c r="C218" i="1" l="1"/>
  <c r="H218" i="1" s="1"/>
  <c r="G218" i="1" s="1"/>
  <c r="D219" i="1"/>
  <c r="E219" i="1"/>
  <c r="F219" i="1" s="1"/>
  <c r="I171" i="1"/>
  <c r="C219" i="1" l="1"/>
  <c r="H219" i="1" s="1"/>
  <c r="G219" i="1" s="1"/>
  <c r="I172" i="1"/>
  <c r="I173" i="1" l="1"/>
  <c r="I174" i="1" l="1"/>
  <c r="I175" i="1" l="1"/>
  <c r="I176" i="1" l="1"/>
  <c r="I177" i="1" l="1"/>
  <c r="I178" i="1" l="1"/>
  <c r="I179" i="1" l="1"/>
  <c r="I180" i="1" l="1"/>
  <c r="I181" i="1" l="1"/>
  <c r="I182" i="1" l="1"/>
  <c r="I183" i="1" l="1"/>
  <c r="I184" i="1" l="1"/>
  <c r="I185" i="1" l="1"/>
  <c r="I186" i="1" l="1"/>
  <c r="I187" i="1" l="1"/>
  <c r="I188" i="1" l="1"/>
  <c r="I189" i="1" l="1"/>
  <c r="I190" i="1" l="1"/>
  <c r="I192" i="1" l="1"/>
  <c r="I193" i="1" l="1"/>
  <c r="I194" i="1" l="1"/>
  <c r="I195" i="1" l="1"/>
  <c r="I196" i="1" l="1"/>
  <c r="I197" i="1" l="1"/>
  <c r="I198" i="1" l="1"/>
  <c r="I199" i="1" l="1"/>
  <c r="I201" i="1" l="1"/>
  <c r="I202" i="1" l="1"/>
  <c r="I204" i="1" l="1"/>
  <c r="I205" i="1" l="1"/>
  <c r="I206" i="1" l="1"/>
  <c r="I207" i="1" l="1"/>
  <c r="I209" i="1" l="1"/>
  <c r="I211" i="1" l="1"/>
  <c r="I212" i="1" l="1"/>
  <c r="I213" i="1" l="1"/>
  <c r="I214" i="1" l="1"/>
  <c r="I215" i="1" l="1"/>
  <c r="I216" i="1" l="1"/>
  <c r="I217" i="1" l="1"/>
  <c r="I218" i="1" l="1"/>
  <c r="L67" i="1" s="1"/>
  <c r="I219" i="1"/>
  <c r="I210" i="1"/>
  <c r="I208" i="1"/>
  <c r="I203" i="1"/>
  <c r="I200" i="1"/>
  <c r="I191" i="1"/>
  <c r="I150" i="1"/>
  <c r="I133" i="1"/>
  <c r="I132" i="1"/>
  <c r="I131" i="1"/>
  <c r="I39" i="1"/>
  <c r="I44" i="1"/>
  <c r="I40" i="1"/>
  <c r="I48" i="1"/>
  <c r="I41" i="1"/>
  <c r="I42" i="1"/>
  <c r="I47" i="1"/>
  <c r="I49" i="1"/>
  <c r="I43" i="1"/>
  <c r="I45" i="1"/>
  <c r="I46" i="1"/>
  <c r="I104" i="1" l="1"/>
  <c r="I10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Fabrice Cavazzini</author>
  </authors>
  <commentList>
    <comment ref="B4" authorId="0" shapeId="0" xr:uid="{5325D937-4B22-5D4C-9D6E-A2359609ECC6}">
      <text>
        <r>
          <rPr>
            <b/>
            <sz val="10"/>
            <color rgb="FF000000"/>
            <rFont val="Tahoma"/>
            <family val="2"/>
          </rPr>
          <t>voir le site moncompteretraite.gouv.fr pour obtenir cette information</t>
        </r>
      </text>
    </comment>
    <comment ref="B5" authorId="0" shapeId="0" xr:uid="{67BD2FA3-BED2-9041-B82F-73A7FB10D0D7}">
      <text>
        <r>
          <rPr>
            <b/>
            <sz val="10"/>
            <color rgb="FF000000"/>
            <rFont val="Tahoma"/>
            <family val="2"/>
          </rPr>
          <t>voir au prealable la calculette PSE pour obtenir cette information</t>
        </r>
      </text>
    </comment>
    <comment ref="B7" authorId="0" shapeId="0" xr:uid="{4FDE0F26-689C-DE4F-8F17-4BE675C75A27}">
      <text>
        <r>
          <rPr>
            <b/>
            <sz val="10"/>
            <color rgb="FF000000"/>
            <rFont val="Tahoma"/>
            <family val="2"/>
          </rPr>
          <t>date de départ de chez Oracle, ie le début du préavis</t>
        </r>
      </text>
    </comment>
    <comment ref="B8" authorId="0" shapeId="0" xr:uid="{FE0E73C3-58B0-004E-8AC2-BF3E3360F044}">
      <text>
        <r>
          <rPr>
            <b/>
            <sz val="10"/>
            <color rgb="FF000000"/>
            <rFont val="Tahoma"/>
            <family val="2"/>
          </rPr>
          <t>a augmenter si formation de reconversion de durée effective supérieure</t>
        </r>
      </text>
    </comment>
    <comment ref="B10" authorId="0" shapeId="0" xr:uid="{E0E262EE-F4B7-3C45-9A31-FDBEF5E2E660}">
      <text>
        <r>
          <rPr>
            <b/>
            <sz val="10"/>
            <color rgb="FF000000"/>
            <rFont val="Tahoma"/>
            <family val="2"/>
          </rPr>
          <t>C'est la SOMME des salaires et primes perçus sur ces deux ou trois ans</t>
        </r>
      </text>
    </comment>
    <comment ref="B13" authorId="0" shapeId="0" xr:uid="{AF649F67-2057-F34D-BD4A-9CE09623A7D6}">
      <text>
        <r>
          <rPr>
            <sz val="10"/>
            <color rgb="FF000000"/>
            <rFont val="Tahoma"/>
            <family val="2"/>
          </rPr>
          <t>Voir au prealable la calculette PSE pour obtenir ce montant</t>
        </r>
      </text>
    </comment>
  </commentList>
</comments>
</file>

<file path=xl/sharedStrings.xml><?xml version="1.0" encoding="utf-8"?>
<sst xmlns="http://schemas.openxmlformats.org/spreadsheetml/2006/main" count="62" uniqueCount="60">
  <si>
    <t>Date de naissance</t>
  </si>
  <si>
    <t>derniers mois</t>
  </si>
  <si>
    <t>ans</t>
  </si>
  <si>
    <t>€ bruts</t>
  </si>
  <si>
    <t>SRJ =</t>
  </si>
  <si>
    <t>Montant initial indeminité journalière chomage:</t>
  </si>
  <si>
    <t>Age à cette date</t>
  </si>
  <si>
    <t>(soit</t>
  </si>
  <si>
    <t>par mois)</t>
  </si>
  <si>
    <t>jours</t>
  </si>
  <si>
    <t>Nb jours de CP payés au solde de tout compte</t>
  </si>
  <si>
    <t>jour(s)</t>
  </si>
  <si>
    <t>Date début periode de chômage</t>
  </si>
  <si>
    <t>Date retraite taux plein</t>
  </si>
  <si>
    <t>Mois</t>
  </si>
  <si>
    <t>ARE</t>
  </si>
  <si>
    <t>Durée  initiale  d'indemnisation</t>
  </si>
  <si>
    <t>Preavis</t>
  </si>
  <si>
    <t>CR</t>
  </si>
  <si>
    <t>conso Indemnités</t>
  </si>
  <si>
    <t>Versement mensuel BRUT congé de conversion (CR)</t>
  </si>
  <si>
    <t>Revenus totaux</t>
  </si>
  <si>
    <t>disponible lors du depart en retraite</t>
  </si>
  <si>
    <t>Somme de</t>
  </si>
  <si>
    <t>Versement mensuel BRUT durant préavis</t>
  </si>
  <si>
    <r>
      <rPr>
        <sz val="12"/>
        <color theme="1"/>
        <rFont val="Aptos Narrow (Corps)"/>
      </rPr>
      <t>Fin normale i</t>
    </r>
    <r>
      <rPr>
        <sz val="12"/>
        <color theme="1"/>
        <rFont val="Aptos Narrow"/>
        <family val="2"/>
        <scheme val="minor"/>
      </rPr>
      <t>ndemnisation chomage</t>
    </r>
  </si>
  <si>
    <t>Prolongation  de l'ARE pour atteindre le Tx Plein ?</t>
  </si>
  <si>
    <t>Scenario 2</t>
  </si>
  <si>
    <t>retenu</t>
  </si>
  <si>
    <t>scenario 1</t>
  </si>
  <si>
    <t>RENSEIGNER LES CASES EN JAUNE</t>
  </si>
  <si>
    <t>Début congés de conversion</t>
  </si>
  <si>
    <t>Ancieneté</t>
  </si>
  <si>
    <t>Revenus perçus</t>
  </si>
  <si>
    <t>mois</t>
  </si>
  <si>
    <t>Durée du péavis</t>
  </si>
  <si>
    <t>Durée totale congée de reconversion</t>
  </si>
  <si>
    <t>Indemités disponible</t>
  </si>
  <si>
    <t>La dégréssivité de l'ARE</t>
  </si>
  <si>
    <t>Simulateur de revenus et des indemnisations de Pôle Emploi (*)</t>
  </si>
  <si>
    <t>(*) Toutes les valeures sont BRUTES. Ces chiffres sont donné à titre d'information</t>
  </si>
  <si>
    <t xml:space="preserve">Dont indemintés legales </t>
  </si>
  <si>
    <t>Montant de l'indemnité journalière a partir du</t>
  </si>
  <si>
    <t xml:space="preserve">et indemnités supra légale </t>
  </si>
  <si>
    <t>indemnités totales perçues</t>
  </si>
  <si>
    <r>
      <rPr>
        <sz val="14"/>
        <color theme="1"/>
        <rFont val="Aptos Narrow (Corps)"/>
      </rPr>
      <t>Debut</t>
    </r>
    <r>
      <rPr>
        <sz val="14"/>
        <color theme="1"/>
        <rFont val="Aptos Narrow"/>
        <family val="2"/>
        <scheme val="minor"/>
      </rPr>
      <t xml:space="preserve"> indemnisation chomage:</t>
    </r>
  </si>
  <si>
    <t>Age (ans)</t>
  </si>
  <si>
    <t>(soit 62 ans et 3 mois)</t>
  </si>
  <si>
    <t>(soit 62 ans et 6 mois)</t>
  </si>
  <si>
    <t>(soit 62 ans et 9 mois)</t>
  </si>
  <si>
    <t>(63 ans et 3 mois)</t>
  </si>
  <si>
    <t>(63 ans et 6 mois)</t>
  </si>
  <si>
    <t>(63 ans et 9 mois)</t>
  </si>
  <si>
    <t xml:space="preserve">pour les allocataires nes en </t>
  </si>
  <si>
    <t xml:space="preserve">age pivot pour d'age de prolongation de l'ARE: </t>
  </si>
  <si>
    <t xml:space="preserve">age à la fin normale de l'ARE: </t>
  </si>
  <si>
    <t>par mois</t>
  </si>
  <si>
    <t>Montant initial ARE:</t>
  </si>
  <si>
    <t>Salaire de référence TOTAL perçu sur les</t>
  </si>
  <si>
    <t>Fin des allocations chômage: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</si>
</sst>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 * #,##0.00_)\ &quot;€&quot;_ ;_ * \(#,##0.00\)\ &quot;€&quot;_ ;_ * &quot;-&quot;??_)\ &quot;€&quot;_ ;_ @_ "/>
    <numFmt numFmtId="43" formatCode="_ * #,##0.00_)_ ;_ * \(#,##0.00\)_ ;_ * &quot;-&quot;??_)_ ;_ @_ "/>
    <numFmt numFmtId="164" formatCode="0.0"/>
    <numFmt numFmtId="165" formatCode="_-* #,##0.00\ [$€-40C]_-;\-* #,##0.00\ [$€-40C]_-;_-* &quot;-&quot;??\ [$€-40C]_-;_-@_-"/>
    <numFmt numFmtId="166" formatCode="_ * #,##0_)\ &quot;€&quot;_ ;_ * \(#,##0\)\ &quot;€&quot;_ ;_ * &quot;-&quot;??_)\ &quot;€&quot;_ ;_ @_ "/>
    <numFmt numFmtId="167" formatCode="_ * #,##0_)_ ;_ * \(#,##0\)_ ;_ * &quot;-&quot;??_)_ ;_ @_ "/>
  </numFmts>
  <fonts count="25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FF0000"/>
      <name val="Aptos Narrow"/>
      <family val="2"/>
      <scheme val="minor"/>
    </font>
    <font>
      <sz val="12"/>
      <color theme="1"/>
      <name val="Aptos Narrow (Corps)"/>
    </font>
    <font>
      <b/>
      <sz val="12"/>
      <color theme="1"/>
      <name val="Aptos Narrow"/>
      <scheme val="minor"/>
    </font>
    <font>
      <sz val="12"/>
      <color theme="5"/>
      <name val="Aptos Narrow"/>
      <family val="2"/>
      <scheme val="minor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sz val="11"/>
      <color theme="1"/>
      <name val="Symbol"/>
      <charset val="2"/>
    </font>
    <font>
      <b/>
      <sz val="28"/>
      <color theme="1"/>
      <name val="Calibri"/>
      <family val="2"/>
    </font>
    <font>
      <b/>
      <sz val="28"/>
      <color rgb="FF00066C"/>
      <name val="Calibri"/>
      <family val="2"/>
    </font>
    <font>
      <b/>
      <sz val="14"/>
      <color rgb="FFFF0000"/>
      <name val="Aptos Narrow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 Narrow"/>
      <scheme val="minor"/>
    </font>
    <font>
      <i/>
      <sz val="14"/>
      <color theme="1"/>
      <name val="Aptos Narrow"/>
      <scheme val="minor"/>
    </font>
    <font>
      <sz val="14"/>
      <color theme="0"/>
      <name val="Aptos Narrow"/>
      <family val="2"/>
      <scheme val="minor"/>
    </font>
    <font>
      <sz val="14"/>
      <color theme="1"/>
      <name val="Aptos Narrow (Corps)"/>
    </font>
    <font>
      <sz val="14"/>
      <color theme="1"/>
      <name val="Symbol"/>
      <charset val="2"/>
    </font>
    <font>
      <sz val="10"/>
      <color theme="1"/>
      <name val="Arial"/>
      <family val="2"/>
    </font>
    <font>
      <sz val="10"/>
      <color rgb="FF071440"/>
      <name val="Arial"/>
      <family val="2"/>
    </font>
    <font>
      <b/>
      <sz val="10"/>
      <color theme="1"/>
      <name val="Arial"/>
      <family val="2"/>
    </font>
    <font>
      <sz val="14"/>
      <color theme="1"/>
      <name val="Aptos Narrow"/>
      <scheme val="minor"/>
    </font>
    <font>
      <sz val="12"/>
      <color theme="1"/>
      <name val="Aptos Narrow"/>
      <scheme val="minor"/>
    </font>
    <font>
      <sz val="14"/>
      <color theme="0"/>
      <name val="Aptos Narrow"/>
      <scheme val="minor"/>
    </font>
    <font>
      <sz val="12"/>
      <color theme="0"/>
      <name val="Aptos Narrow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17">
    <xf numFmtId="0" fontId="0" fillId="0" borderId="0" xfId="0"/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166" fontId="4" fillId="0" borderId="2" xfId="1" applyNumberFormat="1" applyFont="1" applyBorder="1" applyAlignment="1">
      <alignment horizontal="center" vertical="center"/>
    </xf>
    <xf numFmtId="166" fontId="2" fillId="0" borderId="2" xfId="1" applyNumberFormat="1" applyFont="1" applyBorder="1" applyAlignment="1">
      <alignment horizontal="center" vertical="center"/>
    </xf>
    <xf numFmtId="166" fontId="0" fillId="0" borderId="2" xfId="1" applyNumberFormat="1" applyFont="1" applyBorder="1" applyAlignment="1">
      <alignment horizontal="center" vertical="center"/>
    </xf>
    <xf numFmtId="166" fontId="4" fillId="4" borderId="0" xfId="1" applyNumberFormat="1" applyFont="1" applyFill="1" applyBorder="1" applyAlignment="1">
      <alignment horizontal="center" vertical="center"/>
    </xf>
    <xf numFmtId="166" fontId="0" fillId="0" borderId="0" xfId="1" applyNumberFormat="1" applyFont="1" applyBorder="1" applyAlignment="1">
      <alignment horizontal="center" vertical="center"/>
    </xf>
    <xf numFmtId="166" fontId="0" fillId="0" borderId="2" xfId="1" applyNumberFormat="1" applyFont="1" applyBorder="1" applyAlignment="1">
      <alignment horizontal="center" vertical="center" wrapText="1"/>
    </xf>
    <xf numFmtId="166" fontId="5" fillId="0" borderId="0" xfId="1" applyNumberFormat="1" applyFont="1" applyFill="1" applyBorder="1" applyAlignment="1">
      <alignment horizontal="center" vertical="center"/>
    </xf>
    <xf numFmtId="0" fontId="5" fillId="0" borderId="0" xfId="0" applyFont="1"/>
    <xf numFmtId="0" fontId="0" fillId="0" borderId="0" xfId="0" applyAlignment="1">
      <alignment vertical="center"/>
    </xf>
    <xf numFmtId="166" fontId="0" fillId="0" borderId="0" xfId="1" applyNumberFormat="1" applyFont="1" applyAlignment="1">
      <alignment vertical="center"/>
    </xf>
    <xf numFmtId="0" fontId="0" fillId="0" borderId="0" xfId="0" applyAlignment="1">
      <alignment horizontal="center" vertical="center"/>
    </xf>
    <xf numFmtId="2" fontId="0" fillId="0" borderId="4" xfId="0" applyNumberFormat="1" applyBorder="1" applyAlignment="1">
      <alignment horizontal="center"/>
    </xf>
    <xf numFmtId="166" fontId="4" fillId="5" borderId="5" xfId="0" applyNumberFormat="1" applyFont="1" applyFill="1" applyBorder="1"/>
    <xf numFmtId="2" fontId="0" fillId="0" borderId="6" xfId="0" applyNumberFormat="1" applyBorder="1" applyAlignment="1">
      <alignment horizontal="center"/>
    </xf>
    <xf numFmtId="166" fontId="4" fillId="4" borderId="8" xfId="1" applyNumberFormat="1" applyFont="1" applyFill="1" applyBorder="1" applyAlignment="1">
      <alignment horizontal="center" vertical="center"/>
    </xf>
    <xf numFmtId="166" fontId="5" fillId="0" borderId="8" xfId="1" applyNumberFormat="1" applyFont="1" applyFill="1" applyBorder="1" applyAlignment="1">
      <alignment horizontal="center" vertical="center"/>
    </xf>
    <xf numFmtId="166" fontId="0" fillId="0" borderId="8" xfId="1" applyNumberFormat="1" applyFont="1" applyBorder="1" applyAlignment="1">
      <alignment horizontal="center" vertical="center"/>
    </xf>
    <xf numFmtId="166" fontId="0" fillId="0" borderId="8" xfId="0" applyNumberFormat="1" applyBorder="1"/>
    <xf numFmtId="166" fontId="4" fillId="5" borderId="7" xfId="0" applyNumberFormat="1" applyFont="1" applyFill="1" applyBorder="1"/>
    <xf numFmtId="0" fontId="8" fillId="0" borderId="0" xfId="0" applyFont="1" applyAlignment="1">
      <alignment horizontal="left" vertical="center"/>
    </xf>
    <xf numFmtId="14" fontId="0" fillId="0" borderId="0" xfId="0" applyNumberFormat="1" applyAlignment="1">
      <alignment vertical="center"/>
    </xf>
    <xf numFmtId="166" fontId="0" fillId="0" borderId="3" xfId="1" applyNumberFormat="1" applyFont="1" applyBorder="1" applyAlignment="1">
      <alignment horizontal="center" vertical="center" wrapText="1"/>
    </xf>
    <xf numFmtId="2" fontId="0" fillId="0" borderId="0" xfId="0" applyNumberFormat="1" applyAlignment="1">
      <alignment vertical="center"/>
    </xf>
    <xf numFmtId="0" fontId="0" fillId="0" borderId="0" xfId="0" applyAlignment="1">
      <alignment horizontal="right" vertical="center"/>
    </xf>
    <xf numFmtId="166" fontId="4" fillId="5" borderId="9" xfId="1" applyNumberFormat="1" applyFont="1" applyFill="1" applyBorder="1" applyAlignment="1">
      <alignment horizontal="right" vertical="center"/>
    </xf>
    <xf numFmtId="166" fontId="4" fillId="5" borderId="9" xfId="0" applyNumberFormat="1" applyFont="1" applyFill="1" applyBorder="1"/>
    <xf numFmtId="0" fontId="4" fillId="5" borderId="9" xfId="0" applyFont="1" applyFill="1" applyBorder="1"/>
    <xf numFmtId="0" fontId="0" fillId="5" borderId="9" xfId="0" applyFill="1" applyBorder="1"/>
    <xf numFmtId="0" fontId="1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1" fontId="13" fillId="0" borderId="9" xfId="0" applyNumberFormat="1" applyFont="1" applyBorder="1" applyAlignment="1">
      <alignment horizontal="center" vertical="center"/>
    </xf>
    <xf numFmtId="0" fontId="13" fillId="0" borderId="9" xfId="0" applyFont="1" applyBorder="1" applyAlignment="1">
      <alignment vertical="center"/>
    </xf>
    <xf numFmtId="0" fontId="13" fillId="2" borderId="9" xfId="0" applyFont="1" applyFill="1" applyBorder="1" applyAlignment="1">
      <alignment horizontal="center" vertical="center"/>
    </xf>
    <xf numFmtId="44" fontId="13" fillId="0" borderId="9" xfId="0" applyNumberFormat="1" applyFont="1" applyBorder="1" applyAlignment="1">
      <alignment vertical="center"/>
    </xf>
    <xf numFmtId="0" fontId="15" fillId="0" borderId="0" xfId="0" applyFont="1" applyAlignment="1">
      <alignment vertical="center"/>
    </xf>
    <xf numFmtId="166" fontId="13" fillId="2" borderId="11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right" vertical="center"/>
    </xf>
    <xf numFmtId="166" fontId="12" fillId="0" borderId="0" xfId="1" applyNumberFormat="1" applyFont="1" applyBorder="1" applyAlignment="1">
      <alignment vertical="center"/>
    </xf>
    <xf numFmtId="166" fontId="13" fillId="3" borderId="9" xfId="1" applyNumberFormat="1" applyFont="1" applyFill="1" applyBorder="1" applyAlignment="1">
      <alignment horizontal="center" vertical="center"/>
    </xf>
    <xf numFmtId="44" fontId="12" fillId="0" borderId="0" xfId="0" applyNumberFormat="1" applyFont="1" applyAlignment="1">
      <alignment vertical="center"/>
    </xf>
    <xf numFmtId="166" fontId="12" fillId="0" borderId="0" xfId="1" applyNumberFormat="1" applyFont="1" applyFill="1" applyAlignment="1">
      <alignment horizontal="right" vertical="center"/>
    </xf>
    <xf numFmtId="166" fontId="13" fillId="2" borderId="9" xfId="1" applyNumberFormat="1" applyFont="1" applyFill="1" applyBorder="1" applyAlignment="1">
      <alignment horizontal="center" vertical="center"/>
    </xf>
    <xf numFmtId="44" fontId="13" fillId="0" borderId="0" xfId="0" applyNumberFormat="1" applyFont="1" applyAlignment="1">
      <alignment horizontal="center" vertical="center" wrapText="1"/>
    </xf>
    <xf numFmtId="166" fontId="13" fillId="0" borderId="0" xfId="1" applyNumberFormat="1" applyFont="1" applyFill="1" applyBorder="1" applyAlignment="1">
      <alignment horizontal="center" vertical="center"/>
    </xf>
    <xf numFmtId="14" fontId="12" fillId="0" borderId="9" xfId="0" applyNumberFormat="1" applyFont="1" applyBorder="1" applyAlignment="1">
      <alignment horizontal="center" vertical="center"/>
    </xf>
    <xf numFmtId="164" fontId="15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4" fontId="12" fillId="0" borderId="0" xfId="0" applyNumberFormat="1" applyFont="1" applyAlignment="1">
      <alignment horizontal="center" vertical="center"/>
    </xf>
    <xf numFmtId="44" fontId="12" fillId="0" borderId="0" xfId="1" applyFont="1" applyAlignment="1">
      <alignment horizontal="center" vertical="center"/>
    </xf>
    <xf numFmtId="44" fontId="13" fillId="0" borderId="0" xfId="1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2" fillId="0" borderId="10" xfId="0" applyFont="1" applyBorder="1" applyAlignment="1">
      <alignment vertical="center"/>
    </xf>
    <xf numFmtId="0" fontId="13" fillId="0" borderId="13" xfId="0" applyFont="1" applyBorder="1" applyAlignment="1">
      <alignment horizontal="right" vertical="center"/>
    </xf>
    <xf numFmtId="0" fontId="13" fillId="0" borderId="14" xfId="0" applyFont="1" applyBorder="1" applyAlignment="1">
      <alignment vertical="center"/>
    </xf>
    <xf numFmtId="2" fontId="12" fillId="0" borderId="0" xfId="0" applyNumberFormat="1" applyFont="1" applyAlignment="1">
      <alignment vertical="center"/>
    </xf>
    <xf numFmtId="14" fontId="12" fillId="0" borderId="0" xfId="0" applyNumberFormat="1" applyFont="1" applyAlignment="1">
      <alignment vertical="center"/>
    </xf>
    <xf numFmtId="0" fontId="17" fillId="0" borderId="0" xfId="0" applyFont="1" applyAlignment="1">
      <alignment horizontal="left" vertical="center"/>
    </xf>
    <xf numFmtId="167" fontId="13" fillId="2" borderId="9" xfId="2" applyNumberFormat="1" applyFont="1" applyFill="1" applyBorder="1" applyAlignment="1">
      <alignment vertical="center"/>
    </xf>
    <xf numFmtId="166" fontId="0" fillId="0" borderId="0" xfId="0" applyNumberFormat="1"/>
    <xf numFmtId="0" fontId="13" fillId="0" borderId="10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4" fontId="13" fillId="2" borderId="9" xfId="0" applyNumberFormat="1" applyFont="1" applyFill="1" applyBorder="1" applyAlignment="1">
      <alignment horizontal="center" vertical="center"/>
    </xf>
    <xf numFmtId="164" fontId="13" fillId="2" borderId="12" xfId="0" applyNumberFormat="1" applyFont="1" applyFill="1" applyBorder="1" applyAlignment="1">
      <alignment horizontal="center" vertical="center"/>
    </xf>
    <xf numFmtId="14" fontId="13" fillId="2" borderId="11" xfId="0" applyNumberFormat="1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3" fillId="0" borderId="9" xfId="0" applyFont="1" applyBorder="1" applyAlignment="1">
      <alignment horizontal="center" vertical="center" wrapText="1"/>
    </xf>
    <xf numFmtId="44" fontId="13" fillId="0" borderId="9" xfId="0" applyNumberFormat="1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8" fillId="0" borderId="0" xfId="0" applyFont="1" applyAlignment="1">
      <alignment vertical="center"/>
    </xf>
    <xf numFmtId="0" fontId="0" fillId="0" borderId="0" xfId="0" applyAlignment="1">
      <alignment horizontal="center"/>
    </xf>
    <xf numFmtId="166" fontId="4" fillId="5" borderId="9" xfId="0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ill="1" applyBorder="1" applyAlignment="1">
      <alignment vertical="center"/>
    </xf>
    <xf numFmtId="0" fontId="20" fillId="6" borderId="15" xfId="0" applyFont="1" applyFill="1" applyBorder="1" applyAlignment="1">
      <alignment horizontal="center" vertical="center" wrapText="1"/>
    </xf>
    <xf numFmtId="0" fontId="20" fillId="6" borderId="16" xfId="0" applyFont="1" applyFill="1" applyBorder="1" applyAlignment="1">
      <alignment horizontal="center" vertical="center"/>
    </xf>
    <xf numFmtId="0" fontId="0" fillId="6" borderId="16" xfId="0" applyFill="1" applyBorder="1" applyAlignment="1">
      <alignment horizontal="left" vertical="center"/>
    </xf>
    <xf numFmtId="0" fontId="20" fillId="6" borderId="17" xfId="0" applyFont="1" applyFill="1" applyBorder="1" applyAlignment="1">
      <alignment horizontal="center" vertical="center"/>
    </xf>
    <xf numFmtId="0" fontId="18" fillId="6" borderId="18" xfId="0" applyFont="1" applyFill="1" applyBorder="1" applyAlignment="1">
      <alignment horizontal="center" vertical="center"/>
    </xf>
    <xf numFmtId="0" fontId="19" fillId="6" borderId="0" xfId="0" applyFont="1" applyFill="1" applyBorder="1" applyAlignment="1">
      <alignment horizontal="center" vertical="center"/>
    </xf>
    <xf numFmtId="0" fontId="18" fillId="6" borderId="0" xfId="0" applyFont="1" applyFill="1" applyBorder="1" applyAlignment="1">
      <alignment horizontal="left" vertical="center"/>
    </xf>
    <xf numFmtId="0" fontId="0" fillId="6" borderId="19" xfId="0" applyFill="1" applyBorder="1" applyAlignment="1">
      <alignment vertical="center"/>
    </xf>
    <xf numFmtId="0" fontId="19" fillId="6" borderId="0" xfId="0" applyFont="1" applyFill="1" applyBorder="1" applyAlignment="1">
      <alignment horizontal="left" vertical="center"/>
    </xf>
    <xf numFmtId="0" fontId="18" fillId="6" borderId="20" xfId="0" applyFont="1" applyFill="1" applyBorder="1" applyAlignment="1">
      <alignment horizontal="center" vertical="center"/>
    </xf>
    <xf numFmtId="0" fontId="19" fillId="6" borderId="21" xfId="0" applyFont="1" applyFill="1" applyBorder="1" applyAlignment="1">
      <alignment horizontal="center" vertical="center"/>
    </xf>
    <xf numFmtId="0" fontId="18" fillId="6" borderId="21" xfId="0" applyFont="1" applyFill="1" applyBorder="1" applyAlignment="1">
      <alignment horizontal="left" vertical="center"/>
    </xf>
    <xf numFmtId="0" fontId="0" fillId="6" borderId="22" xfId="0" applyFill="1" applyBorder="1" applyAlignment="1">
      <alignment vertical="center"/>
    </xf>
    <xf numFmtId="2" fontId="0" fillId="0" borderId="0" xfId="0" applyNumberFormat="1" applyAlignment="1">
      <alignment horizontal="center" vertical="center"/>
    </xf>
    <xf numFmtId="166" fontId="1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9" xfId="0" applyFont="1" applyBorder="1" applyAlignment="1">
      <alignment vertical="center"/>
    </xf>
    <xf numFmtId="0" fontId="15" fillId="0" borderId="0" xfId="0" applyFont="1" applyAlignment="1">
      <alignment horizontal="right" vertical="center"/>
    </xf>
    <xf numFmtId="166" fontId="15" fillId="0" borderId="0" xfId="1" applyNumberFormat="1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14" fontId="4" fillId="0" borderId="14" xfId="0" applyNumberFormat="1" applyFont="1" applyBorder="1" applyAlignment="1">
      <alignment horizontal="center"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2" fillId="0" borderId="0" xfId="0" applyFont="1" applyAlignment="1">
      <alignment horizontal="center"/>
    </xf>
    <xf numFmtId="44" fontId="21" fillId="0" borderId="0" xfId="0" applyNumberFormat="1" applyFont="1" applyAlignment="1">
      <alignment vertical="center"/>
    </xf>
    <xf numFmtId="166" fontId="21" fillId="0" borderId="0" xfId="1" applyNumberFormat="1" applyFont="1" applyFill="1" applyAlignment="1">
      <alignment horizontal="right" vertical="center"/>
    </xf>
    <xf numFmtId="0" fontId="23" fillId="0" borderId="0" xfId="0" applyFont="1" applyAlignment="1">
      <alignment vertical="center"/>
    </xf>
    <xf numFmtId="165" fontId="23" fillId="0" borderId="0" xfId="1" applyNumberFormat="1" applyFont="1" applyAlignment="1">
      <alignment vertical="center"/>
    </xf>
    <xf numFmtId="0" fontId="24" fillId="0" borderId="0" xfId="0" applyFont="1" applyAlignment="1">
      <alignment vertical="center"/>
    </xf>
    <xf numFmtId="44" fontId="23" fillId="0" borderId="0" xfId="0" applyNumberFormat="1" applyFont="1" applyAlignment="1">
      <alignment horizontal="center" vertical="center"/>
    </xf>
    <xf numFmtId="166" fontId="23" fillId="0" borderId="0" xfId="1" applyNumberFormat="1" applyFont="1" applyFill="1" applyBorder="1" applyAlignment="1">
      <alignment horizontal="right" vertical="center"/>
    </xf>
  </cellXfs>
  <cellStyles count="3">
    <cellStyle name="Milliers" xfId="2" builtinId="3"/>
    <cellStyle name="Monétaire" xfId="1" builtinId="4"/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</dxfs>
  <tableStyles count="0" defaultTableStyle="TableStyleMedium2" defaultPivotStyle="PivotStyleLight16"/>
  <colors>
    <mruColors>
      <color rgb="FF00066C"/>
      <color rgb="FF000AA5"/>
      <color rgb="FFEB9F9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Revenus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Feuil1!$D$37</c:f>
              <c:strCache>
                <c:ptCount val="1"/>
                <c:pt idx="0">
                  <c:v> ARE 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Feuil1!$B$38:$B$219</c:f>
              <c:strCache>
                <c:ptCount val="55"/>
                <c:pt idx="0">
                  <c:v>nov-2025</c:v>
                </c:pt>
                <c:pt idx="1">
                  <c:v>déc-2025</c:v>
                </c:pt>
                <c:pt idx="2">
                  <c:v>janv-2026</c:v>
                </c:pt>
                <c:pt idx="3">
                  <c:v>févr-2026</c:v>
                </c:pt>
                <c:pt idx="4">
                  <c:v>mars-2026</c:v>
                </c:pt>
                <c:pt idx="5">
                  <c:v>avr-2026</c:v>
                </c:pt>
                <c:pt idx="6">
                  <c:v>mai-2026</c:v>
                </c:pt>
                <c:pt idx="7">
                  <c:v>juin-2026</c:v>
                </c:pt>
                <c:pt idx="8">
                  <c:v>juil-2026</c:v>
                </c:pt>
                <c:pt idx="9">
                  <c:v>août-2026</c:v>
                </c:pt>
                <c:pt idx="10">
                  <c:v>sept-2026</c:v>
                </c:pt>
                <c:pt idx="11">
                  <c:v>oct-2026</c:v>
                </c:pt>
                <c:pt idx="12">
                  <c:v>nov-2026</c:v>
                </c:pt>
                <c:pt idx="13">
                  <c:v>déc-2026</c:v>
                </c:pt>
                <c:pt idx="14">
                  <c:v>janv-2027</c:v>
                </c:pt>
                <c:pt idx="15">
                  <c:v>févr-2027</c:v>
                </c:pt>
                <c:pt idx="16">
                  <c:v>mars-2027</c:v>
                </c:pt>
                <c:pt idx="17">
                  <c:v>avr-2027</c:v>
                </c:pt>
                <c:pt idx="18">
                  <c:v>mai-2027</c:v>
                </c:pt>
                <c:pt idx="19">
                  <c:v>juin-2027</c:v>
                </c:pt>
                <c:pt idx="20">
                  <c:v>juil-2027</c:v>
                </c:pt>
                <c:pt idx="21">
                  <c:v>août-2027</c:v>
                </c:pt>
                <c:pt idx="22">
                  <c:v>sept-2027</c:v>
                </c:pt>
                <c:pt idx="23">
                  <c:v>oct-2027</c:v>
                </c:pt>
                <c:pt idx="24">
                  <c:v>nov-2027</c:v>
                </c:pt>
                <c:pt idx="25">
                  <c:v>déc-2027</c:v>
                </c:pt>
                <c:pt idx="26">
                  <c:v>janv-2028</c:v>
                </c:pt>
                <c:pt idx="27">
                  <c:v>févr-2028</c:v>
                </c:pt>
                <c:pt idx="28">
                  <c:v>mars-2028</c:v>
                </c:pt>
                <c:pt idx="29">
                  <c:v>avr-2028</c:v>
                </c:pt>
                <c:pt idx="30">
                  <c:v>mai-2028</c:v>
                </c:pt>
                <c:pt idx="31">
                  <c:v>juin-2028</c:v>
                </c:pt>
                <c:pt idx="32">
                  <c:v>juil-2028</c:v>
                </c:pt>
                <c:pt idx="33">
                  <c:v>août-2028</c:v>
                </c:pt>
                <c:pt idx="34">
                  <c:v>sept-2028</c:v>
                </c:pt>
                <c:pt idx="35">
                  <c:v>oct-2028</c:v>
                </c:pt>
                <c:pt idx="36">
                  <c:v>nov-2028</c:v>
                </c:pt>
                <c:pt idx="37">
                  <c:v>déc-2028</c:v>
                </c:pt>
                <c:pt idx="38">
                  <c:v>janv-2029</c:v>
                </c:pt>
                <c:pt idx="39">
                  <c:v>févr-2029</c:v>
                </c:pt>
                <c:pt idx="40">
                  <c:v>mars-2029</c:v>
                </c:pt>
                <c:pt idx="41">
                  <c:v>avr-2029</c:v>
                </c:pt>
                <c:pt idx="42">
                  <c:v>mai-2029</c:v>
                </c:pt>
                <c:pt idx="43">
                  <c:v>juin-2029</c:v>
                </c:pt>
                <c:pt idx="44">
                  <c:v>juil-2029</c:v>
                </c:pt>
                <c:pt idx="45">
                  <c:v>août-2029</c:v>
                </c:pt>
                <c:pt idx="46">
                  <c:v>sept-2029</c:v>
                </c:pt>
                <c:pt idx="47">
                  <c:v>oct-2029</c:v>
                </c:pt>
                <c:pt idx="48">
                  <c:v>nov-2029</c:v>
                </c:pt>
                <c:pt idx="49">
                  <c:v>déc-2029</c:v>
                </c:pt>
                <c:pt idx="50">
                  <c:v>janv-2030</c:v>
                </c:pt>
                <c:pt idx="51">
                  <c:v>févr-2030</c:v>
                </c:pt>
                <c:pt idx="52">
                  <c:v>mars-2030</c:v>
                </c:pt>
                <c:pt idx="53">
                  <c:v>avr-2030</c:v>
                </c:pt>
                <c:pt idx="54">
                  <c:v>mai-2030</c:v>
                </c:pt>
              </c:strCache>
            </c:strRef>
          </c:cat>
          <c:val>
            <c:numRef>
              <c:f>Feuil1!$D$38:$D$219</c:f>
              <c:numCache>
                <c:formatCode>_ * #\ ##0_)\ "€"_ ;_ * \(#\ ##0\)\ "€"_ ;_ * "-"??_)\ "€"_ ;_ @_ </c:formatCode>
                <c:ptCount val="18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4427.2602739726026</c:v>
                </c:pt>
                <c:pt idx="14">
                  <c:v>4427.2602739726026</c:v>
                </c:pt>
                <c:pt idx="15">
                  <c:v>4427.2602739726026</c:v>
                </c:pt>
                <c:pt idx="16">
                  <c:v>4427.2602739726026</c:v>
                </c:pt>
                <c:pt idx="17">
                  <c:v>4427.2602739726026</c:v>
                </c:pt>
                <c:pt idx="18">
                  <c:v>4427.2602739726026</c:v>
                </c:pt>
                <c:pt idx="19">
                  <c:v>3099.0821917808216</c:v>
                </c:pt>
                <c:pt idx="20">
                  <c:v>3099.0821917808216</c:v>
                </c:pt>
                <c:pt idx="21">
                  <c:v>3099.0821917808216</c:v>
                </c:pt>
                <c:pt idx="22">
                  <c:v>3099.0821917808216</c:v>
                </c:pt>
                <c:pt idx="23">
                  <c:v>3099.0821917808216</c:v>
                </c:pt>
                <c:pt idx="24">
                  <c:v>3099.0821917808216</c:v>
                </c:pt>
                <c:pt idx="25">
                  <c:v>3099.0821917808216</c:v>
                </c:pt>
                <c:pt idx="26">
                  <c:v>3099.0821917808216</c:v>
                </c:pt>
                <c:pt idx="27">
                  <c:v>3099.0821917808216</c:v>
                </c:pt>
                <c:pt idx="28">
                  <c:v>3099.0821917808216</c:v>
                </c:pt>
                <c:pt idx="29">
                  <c:v>3099.0821917808216</c:v>
                </c:pt>
                <c:pt idx="30">
                  <c:v>3099.0821917808216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2BB-A849-A8BF-EF9E9D0A67C3}"/>
            </c:ext>
          </c:extLst>
        </c:ser>
        <c:ser>
          <c:idx val="2"/>
          <c:order val="1"/>
          <c:tx>
            <c:strRef>
              <c:f>Feuil1!$E$37</c:f>
              <c:strCache>
                <c:ptCount val="1"/>
                <c:pt idx="0">
                  <c:v> Preavis 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Feuil1!$B$38:$B$219</c:f>
              <c:strCache>
                <c:ptCount val="55"/>
                <c:pt idx="0">
                  <c:v>nov-2025</c:v>
                </c:pt>
                <c:pt idx="1">
                  <c:v>déc-2025</c:v>
                </c:pt>
                <c:pt idx="2">
                  <c:v>janv-2026</c:v>
                </c:pt>
                <c:pt idx="3">
                  <c:v>févr-2026</c:v>
                </c:pt>
                <c:pt idx="4">
                  <c:v>mars-2026</c:v>
                </c:pt>
                <c:pt idx="5">
                  <c:v>avr-2026</c:v>
                </c:pt>
                <c:pt idx="6">
                  <c:v>mai-2026</c:v>
                </c:pt>
                <c:pt idx="7">
                  <c:v>juin-2026</c:v>
                </c:pt>
                <c:pt idx="8">
                  <c:v>juil-2026</c:v>
                </c:pt>
                <c:pt idx="9">
                  <c:v>août-2026</c:v>
                </c:pt>
                <c:pt idx="10">
                  <c:v>sept-2026</c:v>
                </c:pt>
                <c:pt idx="11">
                  <c:v>oct-2026</c:v>
                </c:pt>
                <c:pt idx="12">
                  <c:v>nov-2026</c:v>
                </c:pt>
                <c:pt idx="13">
                  <c:v>déc-2026</c:v>
                </c:pt>
                <c:pt idx="14">
                  <c:v>janv-2027</c:v>
                </c:pt>
                <c:pt idx="15">
                  <c:v>févr-2027</c:v>
                </c:pt>
                <c:pt idx="16">
                  <c:v>mars-2027</c:v>
                </c:pt>
                <c:pt idx="17">
                  <c:v>avr-2027</c:v>
                </c:pt>
                <c:pt idx="18">
                  <c:v>mai-2027</c:v>
                </c:pt>
                <c:pt idx="19">
                  <c:v>juin-2027</c:v>
                </c:pt>
                <c:pt idx="20">
                  <c:v>juil-2027</c:v>
                </c:pt>
                <c:pt idx="21">
                  <c:v>août-2027</c:v>
                </c:pt>
                <c:pt idx="22">
                  <c:v>sept-2027</c:v>
                </c:pt>
                <c:pt idx="23">
                  <c:v>oct-2027</c:v>
                </c:pt>
                <c:pt idx="24">
                  <c:v>nov-2027</c:v>
                </c:pt>
                <c:pt idx="25">
                  <c:v>déc-2027</c:v>
                </c:pt>
                <c:pt idx="26">
                  <c:v>janv-2028</c:v>
                </c:pt>
                <c:pt idx="27">
                  <c:v>févr-2028</c:v>
                </c:pt>
                <c:pt idx="28">
                  <c:v>mars-2028</c:v>
                </c:pt>
                <c:pt idx="29">
                  <c:v>avr-2028</c:v>
                </c:pt>
                <c:pt idx="30">
                  <c:v>mai-2028</c:v>
                </c:pt>
                <c:pt idx="31">
                  <c:v>juin-2028</c:v>
                </c:pt>
                <c:pt idx="32">
                  <c:v>juil-2028</c:v>
                </c:pt>
                <c:pt idx="33">
                  <c:v>août-2028</c:v>
                </c:pt>
                <c:pt idx="34">
                  <c:v>sept-2028</c:v>
                </c:pt>
                <c:pt idx="35">
                  <c:v>oct-2028</c:v>
                </c:pt>
                <c:pt idx="36">
                  <c:v>nov-2028</c:v>
                </c:pt>
                <c:pt idx="37">
                  <c:v>déc-2028</c:v>
                </c:pt>
                <c:pt idx="38">
                  <c:v>janv-2029</c:v>
                </c:pt>
                <c:pt idx="39">
                  <c:v>févr-2029</c:v>
                </c:pt>
                <c:pt idx="40">
                  <c:v>mars-2029</c:v>
                </c:pt>
                <c:pt idx="41">
                  <c:v>avr-2029</c:v>
                </c:pt>
                <c:pt idx="42">
                  <c:v>mai-2029</c:v>
                </c:pt>
                <c:pt idx="43">
                  <c:v>juin-2029</c:v>
                </c:pt>
                <c:pt idx="44">
                  <c:v>juil-2029</c:v>
                </c:pt>
                <c:pt idx="45">
                  <c:v>août-2029</c:v>
                </c:pt>
                <c:pt idx="46">
                  <c:v>sept-2029</c:v>
                </c:pt>
                <c:pt idx="47">
                  <c:v>oct-2029</c:v>
                </c:pt>
                <c:pt idx="48">
                  <c:v>nov-2029</c:v>
                </c:pt>
                <c:pt idx="49">
                  <c:v>déc-2029</c:v>
                </c:pt>
                <c:pt idx="50">
                  <c:v>janv-2030</c:v>
                </c:pt>
                <c:pt idx="51">
                  <c:v>févr-2030</c:v>
                </c:pt>
                <c:pt idx="52">
                  <c:v>mars-2030</c:v>
                </c:pt>
                <c:pt idx="53">
                  <c:v>avr-2030</c:v>
                </c:pt>
                <c:pt idx="54">
                  <c:v>mai-2030</c:v>
                </c:pt>
              </c:strCache>
            </c:strRef>
          </c:cat>
          <c:val>
            <c:numRef>
              <c:f>Feuil1!$E$38:$E$219</c:f>
              <c:numCache>
                <c:formatCode>_ * #\ ##0_)\ "€"_ ;_ * \(#\ ##0\)\ "€"_ ;_ * "-"??_)\ "€"_ ;_ @_ </c:formatCode>
                <c:ptCount val="182"/>
                <c:pt idx="0">
                  <c:v>7875</c:v>
                </c:pt>
                <c:pt idx="1">
                  <c:v>7875</c:v>
                </c:pt>
                <c:pt idx="2">
                  <c:v>7875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2BB-A849-A8BF-EF9E9D0A67C3}"/>
            </c:ext>
          </c:extLst>
        </c:ser>
        <c:ser>
          <c:idx val="3"/>
          <c:order val="2"/>
          <c:tx>
            <c:strRef>
              <c:f>Feuil1!$F$37</c:f>
              <c:strCache>
                <c:ptCount val="1"/>
                <c:pt idx="0">
                  <c:v> CR 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Feuil1!$B$38:$B$219</c:f>
              <c:strCache>
                <c:ptCount val="55"/>
                <c:pt idx="0">
                  <c:v>nov-2025</c:v>
                </c:pt>
                <c:pt idx="1">
                  <c:v>déc-2025</c:v>
                </c:pt>
                <c:pt idx="2">
                  <c:v>janv-2026</c:v>
                </c:pt>
                <c:pt idx="3">
                  <c:v>févr-2026</c:v>
                </c:pt>
                <c:pt idx="4">
                  <c:v>mars-2026</c:v>
                </c:pt>
                <c:pt idx="5">
                  <c:v>avr-2026</c:v>
                </c:pt>
                <c:pt idx="6">
                  <c:v>mai-2026</c:v>
                </c:pt>
                <c:pt idx="7">
                  <c:v>juin-2026</c:v>
                </c:pt>
                <c:pt idx="8">
                  <c:v>juil-2026</c:v>
                </c:pt>
                <c:pt idx="9">
                  <c:v>août-2026</c:v>
                </c:pt>
                <c:pt idx="10">
                  <c:v>sept-2026</c:v>
                </c:pt>
                <c:pt idx="11">
                  <c:v>oct-2026</c:v>
                </c:pt>
                <c:pt idx="12">
                  <c:v>nov-2026</c:v>
                </c:pt>
                <c:pt idx="13">
                  <c:v>déc-2026</c:v>
                </c:pt>
                <c:pt idx="14">
                  <c:v>janv-2027</c:v>
                </c:pt>
                <c:pt idx="15">
                  <c:v>févr-2027</c:v>
                </c:pt>
                <c:pt idx="16">
                  <c:v>mars-2027</c:v>
                </c:pt>
                <c:pt idx="17">
                  <c:v>avr-2027</c:v>
                </c:pt>
                <c:pt idx="18">
                  <c:v>mai-2027</c:v>
                </c:pt>
                <c:pt idx="19">
                  <c:v>juin-2027</c:v>
                </c:pt>
                <c:pt idx="20">
                  <c:v>juil-2027</c:v>
                </c:pt>
                <c:pt idx="21">
                  <c:v>août-2027</c:v>
                </c:pt>
                <c:pt idx="22">
                  <c:v>sept-2027</c:v>
                </c:pt>
                <c:pt idx="23">
                  <c:v>oct-2027</c:v>
                </c:pt>
                <c:pt idx="24">
                  <c:v>nov-2027</c:v>
                </c:pt>
                <c:pt idx="25">
                  <c:v>déc-2027</c:v>
                </c:pt>
                <c:pt idx="26">
                  <c:v>janv-2028</c:v>
                </c:pt>
                <c:pt idx="27">
                  <c:v>févr-2028</c:v>
                </c:pt>
                <c:pt idx="28">
                  <c:v>mars-2028</c:v>
                </c:pt>
                <c:pt idx="29">
                  <c:v>avr-2028</c:v>
                </c:pt>
                <c:pt idx="30">
                  <c:v>mai-2028</c:v>
                </c:pt>
                <c:pt idx="31">
                  <c:v>juin-2028</c:v>
                </c:pt>
                <c:pt idx="32">
                  <c:v>juil-2028</c:v>
                </c:pt>
                <c:pt idx="33">
                  <c:v>août-2028</c:v>
                </c:pt>
                <c:pt idx="34">
                  <c:v>sept-2028</c:v>
                </c:pt>
                <c:pt idx="35">
                  <c:v>oct-2028</c:v>
                </c:pt>
                <c:pt idx="36">
                  <c:v>nov-2028</c:v>
                </c:pt>
                <c:pt idx="37">
                  <c:v>déc-2028</c:v>
                </c:pt>
                <c:pt idx="38">
                  <c:v>janv-2029</c:v>
                </c:pt>
                <c:pt idx="39">
                  <c:v>févr-2029</c:v>
                </c:pt>
                <c:pt idx="40">
                  <c:v>mars-2029</c:v>
                </c:pt>
                <c:pt idx="41">
                  <c:v>avr-2029</c:v>
                </c:pt>
                <c:pt idx="42">
                  <c:v>mai-2029</c:v>
                </c:pt>
                <c:pt idx="43">
                  <c:v>juin-2029</c:v>
                </c:pt>
                <c:pt idx="44">
                  <c:v>juil-2029</c:v>
                </c:pt>
                <c:pt idx="45">
                  <c:v>août-2029</c:v>
                </c:pt>
                <c:pt idx="46">
                  <c:v>sept-2029</c:v>
                </c:pt>
                <c:pt idx="47">
                  <c:v>oct-2029</c:v>
                </c:pt>
                <c:pt idx="48">
                  <c:v>nov-2029</c:v>
                </c:pt>
                <c:pt idx="49">
                  <c:v>déc-2029</c:v>
                </c:pt>
                <c:pt idx="50">
                  <c:v>janv-2030</c:v>
                </c:pt>
                <c:pt idx="51">
                  <c:v>févr-2030</c:v>
                </c:pt>
                <c:pt idx="52">
                  <c:v>mars-2030</c:v>
                </c:pt>
                <c:pt idx="53">
                  <c:v>avr-2030</c:v>
                </c:pt>
                <c:pt idx="54">
                  <c:v>mai-2030</c:v>
                </c:pt>
              </c:strCache>
            </c:strRef>
          </c:cat>
          <c:val>
            <c:numRef>
              <c:f>Feuil1!$F$38:$F$219</c:f>
              <c:numCache>
                <c:formatCode>_ * #\ ##0_)\ "€"_ ;_ * \(#\ ##0\)\ "€"_ ;_ * "-"??_)\ "€"_ ;_ @_ </c:formatCode>
                <c:ptCount val="18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3200</c:v>
                </c:pt>
                <c:pt idx="4">
                  <c:v>3200</c:v>
                </c:pt>
                <c:pt idx="5">
                  <c:v>3200</c:v>
                </c:pt>
                <c:pt idx="6">
                  <c:v>3200</c:v>
                </c:pt>
                <c:pt idx="7">
                  <c:v>3200</c:v>
                </c:pt>
                <c:pt idx="8">
                  <c:v>3200</c:v>
                </c:pt>
                <c:pt idx="9">
                  <c:v>3200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2BB-A849-A8BF-EF9E9D0A67C3}"/>
            </c:ext>
          </c:extLst>
        </c:ser>
        <c:ser>
          <c:idx val="6"/>
          <c:order val="3"/>
          <c:tx>
            <c:strRef>
              <c:f>Feuil1!$I$37</c:f>
              <c:strCache>
                <c:ptCount val="1"/>
                <c:pt idx="0">
                  <c:v> Revenus totaux 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Feuil1!$B$38:$B$219</c:f>
              <c:strCache>
                <c:ptCount val="55"/>
                <c:pt idx="0">
                  <c:v>nov-2025</c:v>
                </c:pt>
                <c:pt idx="1">
                  <c:v>déc-2025</c:v>
                </c:pt>
                <c:pt idx="2">
                  <c:v>janv-2026</c:v>
                </c:pt>
                <c:pt idx="3">
                  <c:v>févr-2026</c:v>
                </c:pt>
                <c:pt idx="4">
                  <c:v>mars-2026</c:v>
                </c:pt>
                <c:pt idx="5">
                  <c:v>avr-2026</c:v>
                </c:pt>
                <c:pt idx="6">
                  <c:v>mai-2026</c:v>
                </c:pt>
                <c:pt idx="7">
                  <c:v>juin-2026</c:v>
                </c:pt>
                <c:pt idx="8">
                  <c:v>juil-2026</c:v>
                </c:pt>
                <c:pt idx="9">
                  <c:v>août-2026</c:v>
                </c:pt>
                <c:pt idx="10">
                  <c:v>sept-2026</c:v>
                </c:pt>
                <c:pt idx="11">
                  <c:v>oct-2026</c:v>
                </c:pt>
                <c:pt idx="12">
                  <c:v>nov-2026</c:v>
                </c:pt>
                <c:pt idx="13">
                  <c:v>déc-2026</c:v>
                </c:pt>
                <c:pt idx="14">
                  <c:v>janv-2027</c:v>
                </c:pt>
                <c:pt idx="15">
                  <c:v>févr-2027</c:v>
                </c:pt>
                <c:pt idx="16">
                  <c:v>mars-2027</c:v>
                </c:pt>
                <c:pt idx="17">
                  <c:v>avr-2027</c:v>
                </c:pt>
                <c:pt idx="18">
                  <c:v>mai-2027</c:v>
                </c:pt>
                <c:pt idx="19">
                  <c:v>juin-2027</c:v>
                </c:pt>
                <c:pt idx="20">
                  <c:v>juil-2027</c:v>
                </c:pt>
                <c:pt idx="21">
                  <c:v>août-2027</c:v>
                </c:pt>
                <c:pt idx="22">
                  <c:v>sept-2027</c:v>
                </c:pt>
                <c:pt idx="23">
                  <c:v>oct-2027</c:v>
                </c:pt>
                <c:pt idx="24">
                  <c:v>nov-2027</c:v>
                </c:pt>
                <c:pt idx="25">
                  <c:v>déc-2027</c:v>
                </c:pt>
                <c:pt idx="26">
                  <c:v>janv-2028</c:v>
                </c:pt>
                <c:pt idx="27">
                  <c:v>févr-2028</c:v>
                </c:pt>
                <c:pt idx="28">
                  <c:v>mars-2028</c:v>
                </c:pt>
                <c:pt idx="29">
                  <c:v>avr-2028</c:v>
                </c:pt>
                <c:pt idx="30">
                  <c:v>mai-2028</c:v>
                </c:pt>
                <c:pt idx="31">
                  <c:v>juin-2028</c:v>
                </c:pt>
                <c:pt idx="32">
                  <c:v>juil-2028</c:v>
                </c:pt>
                <c:pt idx="33">
                  <c:v>août-2028</c:v>
                </c:pt>
                <c:pt idx="34">
                  <c:v>sept-2028</c:v>
                </c:pt>
                <c:pt idx="35">
                  <c:v>oct-2028</c:v>
                </c:pt>
                <c:pt idx="36">
                  <c:v>nov-2028</c:v>
                </c:pt>
                <c:pt idx="37">
                  <c:v>déc-2028</c:v>
                </c:pt>
                <c:pt idx="38">
                  <c:v>janv-2029</c:v>
                </c:pt>
                <c:pt idx="39">
                  <c:v>févr-2029</c:v>
                </c:pt>
                <c:pt idx="40">
                  <c:v>mars-2029</c:v>
                </c:pt>
                <c:pt idx="41">
                  <c:v>avr-2029</c:v>
                </c:pt>
                <c:pt idx="42">
                  <c:v>mai-2029</c:v>
                </c:pt>
                <c:pt idx="43">
                  <c:v>juin-2029</c:v>
                </c:pt>
                <c:pt idx="44">
                  <c:v>juil-2029</c:v>
                </c:pt>
                <c:pt idx="45">
                  <c:v>août-2029</c:v>
                </c:pt>
                <c:pt idx="46">
                  <c:v>sept-2029</c:v>
                </c:pt>
                <c:pt idx="47">
                  <c:v>oct-2029</c:v>
                </c:pt>
                <c:pt idx="48">
                  <c:v>nov-2029</c:v>
                </c:pt>
                <c:pt idx="49">
                  <c:v>déc-2029</c:v>
                </c:pt>
                <c:pt idx="50">
                  <c:v>janv-2030</c:v>
                </c:pt>
                <c:pt idx="51">
                  <c:v>févr-2030</c:v>
                </c:pt>
                <c:pt idx="52">
                  <c:v>mars-2030</c:v>
                </c:pt>
                <c:pt idx="53">
                  <c:v>avr-2030</c:v>
                </c:pt>
                <c:pt idx="54">
                  <c:v>mai-2030</c:v>
                </c:pt>
              </c:strCache>
            </c:strRef>
          </c:cat>
          <c:val>
            <c:numRef>
              <c:f>Feuil1!$I$38:$I$219</c:f>
              <c:numCache>
                <c:formatCode>_ * #\ ##0_)\ "€"_ ;_ * \(#\ ##0\)\ "€"_ ;_ * "-"??_)\ "€"_ ;_ @_ </c:formatCode>
                <c:ptCount val="182"/>
                <c:pt idx="0">
                  <c:v>7875</c:v>
                </c:pt>
                <c:pt idx="1">
                  <c:v>7875</c:v>
                </c:pt>
                <c:pt idx="2">
                  <c:v>7875</c:v>
                </c:pt>
                <c:pt idx="3">
                  <c:v>7875</c:v>
                </c:pt>
                <c:pt idx="4">
                  <c:v>7875</c:v>
                </c:pt>
                <c:pt idx="5">
                  <c:v>7875</c:v>
                </c:pt>
                <c:pt idx="6">
                  <c:v>7875</c:v>
                </c:pt>
                <c:pt idx="7">
                  <c:v>7875</c:v>
                </c:pt>
                <c:pt idx="8">
                  <c:v>7875</c:v>
                </c:pt>
                <c:pt idx="9">
                  <c:v>7875</c:v>
                </c:pt>
                <c:pt idx="10">
                  <c:v>7875</c:v>
                </c:pt>
                <c:pt idx="11">
                  <c:v>7875</c:v>
                </c:pt>
                <c:pt idx="12">
                  <c:v>7875</c:v>
                </c:pt>
                <c:pt idx="13">
                  <c:v>7875</c:v>
                </c:pt>
                <c:pt idx="14">
                  <c:v>7875</c:v>
                </c:pt>
                <c:pt idx="15">
                  <c:v>7875</c:v>
                </c:pt>
                <c:pt idx="16">
                  <c:v>7875</c:v>
                </c:pt>
                <c:pt idx="17">
                  <c:v>7875</c:v>
                </c:pt>
                <c:pt idx="18">
                  <c:v>7875</c:v>
                </c:pt>
                <c:pt idx="19">
                  <c:v>7875</c:v>
                </c:pt>
                <c:pt idx="20">
                  <c:v>7875</c:v>
                </c:pt>
                <c:pt idx="21">
                  <c:v>7875</c:v>
                </c:pt>
                <c:pt idx="22">
                  <c:v>7875</c:v>
                </c:pt>
                <c:pt idx="23">
                  <c:v>7875</c:v>
                </c:pt>
                <c:pt idx="24">
                  <c:v>7875</c:v>
                </c:pt>
                <c:pt idx="25">
                  <c:v>7875</c:v>
                </c:pt>
                <c:pt idx="26">
                  <c:v>7875</c:v>
                </c:pt>
                <c:pt idx="27">
                  <c:v>7875</c:v>
                </c:pt>
                <c:pt idx="28">
                  <c:v>7875</c:v>
                </c:pt>
                <c:pt idx="29">
                  <c:v>7875</c:v>
                </c:pt>
                <c:pt idx="30">
                  <c:v>7875</c:v>
                </c:pt>
                <c:pt idx="31">
                  <c:v>7875</c:v>
                </c:pt>
                <c:pt idx="32">
                  <c:v>7875</c:v>
                </c:pt>
                <c:pt idx="33">
                  <c:v>7875</c:v>
                </c:pt>
                <c:pt idx="34">
                  <c:v>7875</c:v>
                </c:pt>
                <c:pt idx="35">
                  <c:v>7875</c:v>
                </c:pt>
                <c:pt idx="36">
                  <c:v>6277.5479452054424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52BB-A849-A8BF-EF9E9D0A67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57799568"/>
        <c:axId val="857885168"/>
      </c:lineChart>
      <c:catAx>
        <c:axId val="857799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fr-FR"/>
          </a:p>
        </c:txPr>
        <c:crossAx val="857885168"/>
        <c:crosses val="autoZero"/>
        <c:auto val="1"/>
        <c:lblAlgn val="ctr"/>
        <c:lblOffset val="100"/>
        <c:tickLblSkip val="4"/>
        <c:tickMarkSkip val="4"/>
        <c:noMultiLvlLbl val="1"/>
      </c:catAx>
      <c:valAx>
        <c:axId val="8578851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 * #\ ##0_)\ &quot;€&quot;_ ;_ * \(#\ ##0\)\ &quot;€&quot;_ ;_ * &quot;-&quot;??_)\ &quot;€&quot;_ ;_ @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57799568"/>
        <c:crossesAt val="1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35</xdr:row>
      <xdr:rowOff>15487</xdr:rowOff>
    </xdr:from>
    <xdr:to>
      <xdr:col>25</xdr:col>
      <xdr:colOff>210901</xdr:colOff>
      <xdr:row>64</xdr:row>
      <xdr:rowOff>15487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id="{B55148A9-8C69-1F76-955D-F5A88AC504E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13</xdr:col>
      <xdr:colOff>46461</xdr:colOff>
      <xdr:row>4</xdr:row>
      <xdr:rowOff>108415</xdr:rowOff>
    </xdr:from>
    <xdr:to>
      <xdr:col>15</xdr:col>
      <xdr:colOff>771617</xdr:colOff>
      <xdr:row>9</xdr:row>
      <xdr:rowOff>177209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0687C4D-6A1B-D94E-918E-0586DC21EE3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4490" t="10274" r="13012" b="7211"/>
        <a:stretch/>
      </xdr:blipFill>
      <xdr:spPr>
        <a:xfrm>
          <a:off x="16990120" y="1657195"/>
          <a:ext cx="2366862" cy="26053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1228C-F636-AF4C-94D2-962556A8893C}">
  <dimension ref="A1:T227"/>
  <sheetViews>
    <sheetView showGridLines="0" tabSelected="1" topLeftCell="B45" zoomScaleNormal="100" workbookViewId="0">
      <selection activeCell="D5" sqref="D5:E5"/>
    </sheetView>
  </sheetViews>
  <sheetFormatPr baseColWidth="10" defaultRowHeight="16" x14ac:dyDescent="0.2"/>
  <cols>
    <col min="1" max="1" width="23.1640625" hidden="1" customWidth="1"/>
    <col min="2" max="2" width="23.1640625" customWidth="1"/>
    <col min="3" max="3" width="17.1640625" customWidth="1"/>
    <col min="4" max="4" width="17.83203125" bestFit="1" customWidth="1"/>
    <col min="5" max="5" width="14.33203125" bestFit="1" customWidth="1"/>
    <col min="6" max="6" width="12.33203125" customWidth="1"/>
    <col min="7" max="7" width="11.1640625" customWidth="1"/>
    <col min="8" max="8" width="10.6640625" customWidth="1"/>
    <col min="9" max="9" width="10.83203125" customWidth="1"/>
    <col min="10" max="10" width="11.83203125" bestFit="1" customWidth="1"/>
    <col min="12" max="12" width="10.83203125" style="76"/>
  </cols>
  <sheetData>
    <row r="1" spans="2:20" s="11" customFormat="1" ht="40" customHeight="1" x14ac:dyDescent="0.2">
      <c r="B1" s="70" t="s">
        <v>30</v>
      </c>
      <c r="C1" s="70"/>
      <c r="D1" s="70"/>
      <c r="E1" s="70"/>
      <c r="F1" s="31"/>
      <c r="G1" s="31"/>
      <c r="H1" s="31"/>
      <c r="I1" s="31"/>
      <c r="J1" s="31"/>
      <c r="K1" s="65" t="s">
        <v>39</v>
      </c>
      <c r="L1" s="66"/>
      <c r="M1" s="66"/>
      <c r="N1" s="66"/>
      <c r="O1" s="66"/>
      <c r="P1" s="66"/>
      <c r="Q1" s="66"/>
      <c r="R1" s="66"/>
      <c r="S1" s="66"/>
    </row>
    <row r="2" spans="2:20" s="11" customFormat="1" ht="15" customHeight="1" x14ac:dyDescent="0.2">
      <c r="B2" s="70"/>
      <c r="C2" s="70"/>
      <c r="D2" s="70"/>
      <c r="E2" s="70"/>
      <c r="F2" s="31"/>
      <c r="G2" s="31"/>
      <c r="H2" s="31"/>
      <c r="I2" s="31"/>
      <c r="J2" s="31"/>
      <c r="K2" s="66"/>
      <c r="L2" s="66"/>
      <c r="M2" s="66"/>
      <c r="N2" s="66"/>
      <c r="O2" s="66"/>
      <c r="P2" s="66"/>
      <c r="Q2" s="66"/>
      <c r="R2" s="66"/>
      <c r="S2" s="66"/>
    </row>
    <row r="3" spans="2:20" s="11" customFormat="1" ht="40" customHeight="1" x14ac:dyDescent="0.2">
      <c r="B3" s="64" t="s">
        <v>0</v>
      </c>
      <c r="C3" s="64"/>
      <c r="D3" s="67">
        <v>32143</v>
      </c>
      <c r="E3" s="67"/>
      <c r="F3" s="31"/>
      <c r="G3" s="31"/>
      <c r="H3" s="31"/>
      <c r="I3" s="31"/>
      <c r="J3" s="31"/>
      <c r="K3" s="66"/>
      <c r="L3" s="66"/>
      <c r="M3" s="66"/>
      <c r="N3" s="66"/>
      <c r="O3" s="66"/>
      <c r="P3" s="66"/>
      <c r="Q3" s="66"/>
      <c r="R3" s="66"/>
      <c r="S3" s="66"/>
    </row>
    <row r="4" spans="2:20" s="11" customFormat="1" ht="40" customHeight="1" x14ac:dyDescent="0.2">
      <c r="B4" s="64" t="s">
        <v>13</v>
      </c>
      <c r="C4" s="64"/>
      <c r="D4" s="67">
        <v>47604</v>
      </c>
      <c r="E4" s="67"/>
      <c r="F4" s="32"/>
      <c r="G4" s="32"/>
      <c r="H4" s="32"/>
      <c r="I4" s="32"/>
      <c r="J4" s="31"/>
      <c r="K4" s="11" t="s">
        <v>40</v>
      </c>
      <c r="L4" s="76"/>
    </row>
    <row r="5" spans="2:20" s="11" customFormat="1" ht="40" customHeight="1" x14ac:dyDescent="0.2">
      <c r="B5" s="64" t="s">
        <v>32</v>
      </c>
      <c r="C5" s="64"/>
      <c r="D5" s="68">
        <v>15.8</v>
      </c>
      <c r="E5" s="68"/>
      <c r="F5" s="32"/>
      <c r="G5" s="32"/>
      <c r="H5" s="32"/>
      <c r="I5" s="32"/>
      <c r="J5" s="31"/>
      <c r="L5" s="76"/>
    </row>
    <row r="6" spans="2:20" s="11" customFormat="1" ht="40" customHeight="1" x14ac:dyDescent="0.2">
      <c r="B6" s="64" t="s">
        <v>35</v>
      </c>
      <c r="C6" s="62"/>
      <c r="D6" s="33">
        <v>3</v>
      </c>
      <c r="E6" s="56" t="s">
        <v>34</v>
      </c>
      <c r="F6" s="32"/>
      <c r="G6" s="32"/>
      <c r="H6" s="32"/>
      <c r="I6" s="32"/>
      <c r="J6" s="31"/>
      <c r="L6" s="76"/>
    </row>
    <row r="7" spans="2:20" s="11" customFormat="1" ht="40" customHeight="1" x14ac:dyDescent="0.2">
      <c r="B7" s="64" t="s">
        <v>31</v>
      </c>
      <c r="C7" s="64"/>
      <c r="D7" s="69">
        <v>45962</v>
      </c>
      <c r="E7" s="69"/>
      <c r="F7" s="32"/>
      <c r="G7" s="32"/>
      <c r="H7" s="32"/>
      <c r="I7" s="32"/>
      <c r="J7" s="31"/>
      <c r="L7" s="76"/>
    </row>
    <row r="8" spans="2:20" s="11" customFormat="1" ht="40" customHeight="1" x14ac:dyDescent="0.2">
      <c r="B8" s="62" t="s">
        <v>36</v>
      </c>
      <c r="C8" s="63"/>
      <c r="D8" s="35">
        <v>10</v>
      </c>
      <c r="E8" s="34" t="s">
        <v>34</v>
      </c>
      <c r="F8" s="32"/>
      <c r="G8" s="32"/>
      <c r="H8" s="32"/>
      <c r="I8" s="32"/>
      <c r="J8" s="107"/>
      <c r="K8" s="108"/>
      <c r="L8" s="109"/>
      <c r="M8" s="108"/>
      <c r="N8" s="108"/>
    </row>
    <row r="9" spans="2:20" s="11" customFormat="1" ht="40" customHeight="1" x14ac:dyDescent="0.2">
      <c r="B9" s="71" t="s">
        <v>10</v>
      </c>
      <c r="C9" s="71"/>
      <c r="D9" s="35">
        <v>0</v>
      </c>
      <c r="E9" s="36" t="s">
        <v>11</v>
      </c>
      <c r="F9" s="32"/>
      <c r="G9" s="32"/>
      <c r="H9" s="32"/>
      <c r="I9" s="32"/>
      <c r="J9" s="107"/>
      <c r="K9" s="108"/>
      <c r="L9" s="109"/>
      <c r="M9" s="108"/>
      <c r="N9" s="108"/>
    </row>
    <row r="10" spans="2:20" s="11" customFormat="1" ht="40" customHeight="1" x14ac:dyDescent="0.2">
      <c r="B10" s="99" t="s">
        <v>58</v>
      </c>
      <c r="C10" s="100"/>
      <c r="D10" s="98">
        <f>IF(G15&lt;55, 24,36)</f>
        <v>24</v>
      </c>
      <c r="E10" s="101" t="s">
        <v>1</v>
      </c>
      <c r="F10" s="60">
        <v>189000</v>
      </c>
      <c r="G10" s="34" t="s">
        <v>3</v>
      </c>
      <c r="H10" s="112"/>
      <c r="I10" s="112" t="s">
        <v>4</v>
      </c>
      <c r="J10" s="113">
        <f>IF( F10/ (365*(D10/12))  &gt; 294.21, 294.21, F10/ (365*(D10/12)))</f>
        <v>258.90410958904107</v>
      </c>
      <c r="K10" s="114"/>
      <c r="L10" s="109"/>
      <c r="M10" s="108"/>
      <c r="N10" s="108"/>
    </row>
    <row r="11" spans="2:20" s="11" customFormat="1" ht="40" customHeight="1" x14ac:dyDescent="0.2">
      <c r="B11" s="62" t="s">
        <v>44</v>
      </c>
      <c r="C11" s="63"/>
      <c r="D11" s="38">
        <v>180000</v>
      </c>
      <c r="E11" s="102" t="s">
        <v>41</v>
      </c>
      <c r="F11" s="102"/>
      <c r="G11" s="103">
        <f>0.33*D5*(F10/D10)</f>
        <v>41060.25</v>
      </c>
      <c r="H11" s="115" t="s">
        <v>43</v>
      </c>
      <c r="I11" s="115"/>
      <c r="J11" s="116">
        <f>D11-(0.33*D5*(F10/D10))</f>
        <v>138939.75</v>
      </c>
      <c r="K11" s="114"/>
      <c r="L11" s="109"/>
      <c r="M11" s="108"/>
      <c r="N11" s="108"/>
    </row>
    <row r="12" spans="2:20" s="11" customFormat="1" ht="40" customHeight="1" x14ac:dyDescent="0.2">
      <c r="B12" s="72" t="s">
        <v>24</v>
      </c>
      <c r="C12" s="72"/>
      <c r="D12" s="41">
        <f>F10/D10</f>
        <v>7875</v>
      </c>
      <c r="E12" s="39"/>
      <c r="F12" s="39"/>
      <c r="G12" s="40"/>
      <c r="H12" s="110"/>
      <c r="I12" s="107"/>
      <c r="J12" s="111"/>
      <c r="K12" s="108"/>
      <c r="L12" s="109"/>
      <c r="M12" s="108"/>
      <c r="N12" s="108"/>
    </row>
    <row r="13" spans="2:20" s="11" customFormat="1" ht="40" customHeight="1" x14ac:dyDescent="0.2">
      <c r="B13" s="72" t="s">
        <v>20</v>
      </c>
      <c r="C13" s="72"/>
      <c r="D13" s="44">
        <v>3200</v>
      </c>
      <c r="E13" s="39"/>
      <c r="F13" s="39"/>
      <c r="G13" s="40"/>
      <c r="H13" s="42"/>
      <c r="I13" s="31"/>
      <c r="J13" s="43"/>
      <c r="L13" s="76"/>
    </row>
    <row r="14" spans="2:20" s="11" customFormat="1" ht="14" hidden="1" customHeight="1" x14ac:dyDescent="0.2">
      <c r="B14" s="45"/>
      <c r="C14" s="45"/>
      <c r="D14" s="46"/>
      <c r="E14" s="31"/>
      <c r="F14" s="31"/>
      <c r="G14" s="31"/>
      <c r="H14" s="31"/>
      <c r="I14" s="31"/>
      <c r="J14" s="31"/>
      <c r="L14" s="76"/>
    </row>
    <row r="15" spans="2:20" s="11" customFormat="1" ht="40" hidden="1" customHeight="1" x14ac:dyDescent="0.2">
      <c r="B15" s="73" t="s">
        <v>12</v>
      </c>
      <c r="C15" s="73"/>
      <c r="D15" s="47">
        <f>EDATE(D7, D8)</f>
        <v>46266</v>
      </c>
      <c r="E15" s="31"/>
      <c r="F15" s="37" t="s">
        <v>6</v>
      </c>
      <c r="G15" s="48">
        <f>(D15-D3)/365</f>
        <v>38.69315068493151</v>
      </c>
      <c r="H15" s="37" t="s">
        <v>2</v>
      </c>
      <c r="I15" s="31"/>
      <c r="J15" s="31"/>
      <c r="L15" s="76"/>
    </row>
    <row r="16" spans="2:20" s="11" customFormat="1" ht="15" hidden="1" customHeight="1" x14ac:dyDescent="0.2">
      <c r="B16" s="31"/>
      <c r="C16" s="31"/>
      <c r="D16" s="31"/>
      <c r="E16" s="31"/>
      <c r="F16" s="31"/>
      <c r="G16" s="31"/>
      <c r="H16" s="31"/>
      <c r="I16" s="31"/>
      <c r="J16" s="31"/>
      <c r="Q16" s="75"/>
      <c r="R16" s="75"/>
      <c r="T16" s="75"/>
    </row>
    <row r="17" spans="2:20" s="11" customFormat="1" ht="40" hidden="1" customHeight="1" x14ac:dyDescent="0.2">
      <c r="B17" s="73" t="s">
        <v>45</v>
      </c>
      <c r="C17" s="73"/>
      <c r="D17" s="47">
        <f>D15+7+D9+ IF((ROUNDUP(J11/107.9,0))&gt;75, 75,ROUNDUP(J11/107.9,0))</f>
        <v>46348</v>
      </c>
      <c r="I17" s="31"/>
      <c r="J17" s="31"/>
      <c r="L17" s="78"/>
      <c r="M17" s="78"/>
      <c r="N17" s="78"/>
      <c r="O17" s="78"/>
      <c r="P17" s="79"/>
      <c r="Q17" s="75"/>
      <c r="R17" s="75"/>
      <c r="T17" s="75"/>
    </row>
    <row r="18" spans="2:20" s="11" customFormat="1" ht="40" hidden="1" customHeight="1" x14ac:dyDescent="0.2">
      <c r="B18" s="49"/>
      <c r="C18" s="49"/>
      <c r="D18" s="50"/>
      <c r="F18" s="49" t="s">
        <v>29</v>
      </c>
      <c r="G18" s="49" t="s">
        <v>27</v>
      </c>
      <c r="H18" s="49" t="s">
        <v>28</v>
      </c>
      <c r="I18" s="31"/>
      <c r="J18" s="31"/>
      <c r="L18" s="78"/>
      <c r="M18" s="78"/>
      <c r="N18" s="78"/>
      <c r="O18" s="78"/>
      <c r="P18" s="79"/>
      <c r="Q18" s="75"/>
      <c r="R18" s="75"/>
      <c r="T18" s="75"/>
    </row>
    <row r="19" spans="2:20" s="11" customFormat="1" ht="40" hidden="1" customHeight="1" x14ac:dyDescent="0.2">
      <c r="B19" s="31" t="s">
        <v>5</v>
      </c>
      <c r="C19" s="31"/>
      <c r="F19" s="51">
        <f>J10*57%</f>
        <v>147.57534246575341</v>
      </c>
      <c r="G19" s="51">
        <f>J10*40.4% + 13.18</f>
        <v>117.77726027397259</v>
      </c>
      <c r="H19" s="52">
        <f>IF(MAX(F19,G19)&gt;=J10*0.75,J10*0.75,MAX(F19,G19))</f>
        <v>147.57534246575341</v>
      </c>
      <c r="I19" s="31"/>
      <c r="J19" s="31"/>
      <c r="L19" s="78"/>
      <c r="M19" s="78"/>
      <c r="N19" s="78"/>
      <c r="O19" s="78"/>
      <c r="P19" s="79"/>
      <c r="Q19" s="75"/>
      <c r="R19" s="75"/>
      <c r="T19" s="75"/>
    </row>
    <row r="20" spans="2:20" s="11" customFormat="1" ht="40" hidden="1" customHeight="1" x14ac:dyDescent="0.2">
      <c r="C20" s="97" t="s">
        <v>57</v>
      </c>
      <c r="D20" s="96">
        <f>H19*30</f>
        <v>4427.2602739726026</v>
      </c>
      <c r="E20" s="53" t="s">
        <v>56</v>
      </c>
      <c r="F20" s="31"/>
      <c r="G20" s="31"/>
      <c r="H20" s="31"/>
      <c r="I20" s="31"/>
      <c r="J20" s="31"/>
      <c r="L20" s="78"/>
      <c r="M20" s="78"/>
      <c r="N20" s="78"/>
      <c r="O20" s="78"/>
      <c r="P20" s="79"/>
      <c r="Q20" s="75"/>
      <c r="R20" s="75"/>
      <c r="T20" s="75"/>
    </row>
    <row r="21" spans="2:20" s="11" customFormat="1" ht="40" hidden="1" customHeight="1" x14ac:dyDescent="0.2">
      <c r="B21" s="31"/>
      <c r="F21" s="31">
        <f>IF(AND((F10/D10)&gt;4939.67,G15&lt;55),1,0)</f>
        <v>1</v>
      </c>
      <c r="G21" s="31"/>
      <c r="H21" s="31"/>
      <c r="I21" s="31"/>
      <c r="J21" s="31"/>
      <c r="S21" s="81"/>
      <c r="T21" s="75"/>
    </row>
    <row r="22" spans="2:20" s="11" customFormat="1" ht="40" hidden="1" customHeight="1" x14ac:dyDescent="0.2">
      <c r="B22" s="54"/>
      <c r="C22" s="55" t="s">
        <v>38</v>
      </c>
      <c r="D22" s="56" t="str">
        <f>IF(F21,"s'applique","ne s'applique pas")</f>
        <v>s'applique</v>
      </c>
      <c r="E22" s="57">
        <f>H19*0.7</f>
        <v>103.30273972602738</v>
      </c>
      <c r="F22" s="31"/>
      <c r="G22" s="31"/>
      <c r="H22" s="58"/>
      <c r="I22" s="31"/>
      <c r="J22" s="59"/>
      <c r="S22" s="81"/>
      <c r="T22" s="75"/>
    </row>
    <row r="23" spans="2:20" s="11" customFormat="1" ht="40" hidden="1" customHeight="1" x14ac:dyDescent="0.2">
      <c r="B23" s="74" t="s">
        <v>42</v>
      </c>
      <c r="C23" s="74"/>
      <c r="D23" s="23">
        <f>D17+183</f>
        <v>46531</v>
      </c>
      <c r="E23" s="12">
        <f>E22*30</f>
        <v>3099.0821917808216</v>
      </c>
      <c r="F23" s="11" t="s">
        <v>8</v>
      </c>
      <c r="H23" s="25"/>
      <c r="J23" s="22"/>
      <c r="S23" s="81"/>
      <c r="T23" s="75"/>
    </row>
    <row r="24" spans="2:20" s="11" customFormat="1" ht="40" hidden="1" customHeight="1" x14ac:dyDescent="0.2">
      <c r="B24" s="25"/>
      <c r="D24" s="26" t="s">
        <v>7</v>
      </c>
      <c r="N24" s="82" t="s">
        <v>53</v>
      </c>
      <c r="O24" s="83" t="s">
        <v>46</v>
      </c>
      <c r="P24" s="84"/>
      <c r="Q24" s="85"/>
      <c r="S24" s="81"/>
      <c r="T24" s="75"/>
    </row>
    <row r="25" spans="2:20" s="11" customFormat="1" ht="40" hidden="1" customHeight="1" x14ac:dyDescent="0.2">
      <c r="N25" s="86">
        <v>1961</v>
      </c>
      <c r="O25" s="87">
        <v>62.25</v>
      </c>
      <c r="P25" s="88" t="s">
        <v>47</v>
      </c>
      <c r="Q25" s="89"/>
      <c r="S25" s="81"/>
      <c r="T25" s="75"/>
    </row>
    <row r="26" spans="2:20" s="11" customFormat="1" ht="40" hidden="1" customHeight="1" x14ac:dyDescent="0.2">
      <c r="B26" s="11" t="s">
        <v>16</v>
      </c>
      <c r="D26" s="13">
        <f>IF(G15&lt;55, 548, IF( G15&lt;57, 685, 822))</f>
        <v>548</v>
      </c>
      <c r="E26" s="11" t="s">
        <v>9</v>
      </c>
      <c r="N26" s="86">
        <v>1962</v>
      </c>
      <c r="O26" s="87">
        <v>62.5</v>
      </c>
      <c r="P26" s="88" t="s">
        <v>48</v>
      </c>
      <c r="Q26" s="89"/>
      <c r="S26" s="81"/>
      <c r="T26" s="75"/>
    </row>
    <row r="27" spans="2:20" s="11" customFormat="1" ht="40" hidden="1" customHeight="1" x14ac:dyDescent="0.2">
      <c r="B27" s="11" t="s">
        <v>25</v>
      </c>
      <c r="D27" s="23">
        <f>IF(D17+D26&gt;D4,D4,D17+D26)</f>
        <v>46896</v>
      </c>
      <c r="N27" s="86">
        <v>1963</v>
      </c>
      <c r="O27" s="87">
        <v>62.75</v>
      </c>
      <c r="P27" s="88" t="s">
        <v>49</v>
      </c>
      <c r="Q27" s="89"/>
      <c r="S27" s="81"/>
      <c r="T27" s="75"/>
    </row>
    <row r="28" spans="2:20" s="11" customFormat="1" ht="40" hidden="1" customHeight="1" x14ac:dyDescent="0.2">
      <c r="D28" s="23"/>
      <c r="N28" s="86">
        <v>1964</v>
      </c>
      <c r="O28" s="87">
        <v>63</v>
      </c>
      <c r="P28" s="88"/>
      <c r="Q28" s="89"/>
      <c r="S28" s="81"/>
      <c r="T28" s="75"/>
    </row>
    <row r="29" spans="2:20" s="11" customFormat="1" ht="40" hidden="1" customHeight="1" x14ac:dyDescent="0.2">
      <c r="B29" s="11" t="s">
        <v>54</v>
      </c>
      <c r="D29" s="95">
        <f>VLOOKUP(YEAR(D3),N25:O32,2)</f>
        <v>64</v>
      </c>
      <c r="E29" s="80" t="s">
        <v>55</v>
      </c>
      <c r="G29" s="25">
        <f>($D$27-D3)/365</f>
        <v>40.419178082191777</v>
      </c>
      <c r="N29" s="86">
        <v>1965</v>
      </c>
      <c r="O29" s="87">
        <v>63.25</v>
      </c>
      <c r="P29" s="90" t="s">
        <v>50</v>
      </c>
      <c r="Q29" s="89"/>
      <c r="S29" s="81"/>
      <c r="T29" s="75"/>
    </row>
    <row r="30" spans="2:20" s="11" customFormat="1" ht="40" hidden="1" customHeight="1" x14ac:dyDescent="0.2">
      <c r="D30" s="95"/>
      <c r="E30" s="80"/>
      <c r="G30" s="25"/>
      <c r="N30" s="86">
        <v>1966</v>
      </c>
      <c r="O30" s="87">
        <v>63.5</v>
      </c>
      <c r="P30" s="90" t="s">
        <v>51</v>
      </c>
      <c r="Q30" s="89"/>
      <c r="S30" s="81"/>
      <c r="T30" s="75"/>
    </row>
    <row r="31" spans="2:20" s="11" customFormat="1" ht="40" hidden="1" customHeight="1" x14ac:dyDescent="0.2">
      <c r="D31" s="95"/>
      <c r="E31" s="80"/>
      <c r="G31" s="25"/>
      <c r="N31" s="86">
        <v>1967</v>
      </c>
      <c r="O31" s="87">
        <v>63.75</v>
      </c>
      <c r="P31" s="90" t="s">
        <v>52</v>
      </c>
      <c r="Q31" s="89"/>
      <c r="S31" s="81"/>
      <c r="T31" s="75"/>
    </row>
    <row r="32" spans="2:20" s="11" customFormat="1" ht="40" hidden="1" customHeight="1" x14ac:dyDescent="0.2">
      <c r="D32" s="95"/>
      <c r="E32" s="80"/>
      <c r="G32" s="25"/>
      <c r="N32" s="91">
        <v>1968</v>
      </c>
      <c r="O32" s="92">
        <v>64</v>
      </c>
      <c r="P32" s="93"/>
      <c r="Q32" s="94"/>
      <c r="S32" s="81"/>
      <c r="T32" s="75"/>
    </row>
    <row r="33" spans="1:12" s="11" customFormat="1" ht="40" hidden="1" customHeight="1" x14ac:dyDescent="0.2">
      <c r="B33" s="11" t="s">
        <v>26</v>
      </c>
      <c r="D33" s="13" t="str">
        <f>IF((($D$27-D3)/365)&gt;=D29,"OUI","NON")</f>
        <v>NON</v>
      </c>
      <c r="L33" s="76"/>
    </row>
    <row r="34" spans="1:12" s="11" customFormat="1" ht="13" hidden="1" customHeight="1" x14ac:dyDescent="0.2">
      <c r="D34" s="13"/>
      <c r="L34" s="76"/>
    </row>
    <row r="35" spans="1:12" s="11" customFormat="1" ht="40" hidden="1" customHeight="1" x14ac:dyDescent="0.2">
      <c r="B35" s="104" t="s">
        <v>59</v>
      </c>
      <c r="C35" s="105"/>
      <c r="D35" s="106">
        <f>IF(D33="OUI", D4, D27)</f>
        <v>46896</v>
      </c>
      <c r="L35" s="76"/>
    </row>
    <row r="36" spans="1:12" ht="14" customHeight="1" thickBot="1" x14ac:dyDescent="0.25">
      <c r="B36" s="11"/>
      <c r="C36" s="11"/>
      <c r="D36" s="23"/>
    </row>
    <row r="37" spans="1:12" ht="34" x14ac:dyDescent="0.2">
      <c r="A37" s="13" t="s">
        <v>14</v>
      </c>
      <c r="B37" s="2" t="s">
        <v>14</v>
      </c>
      <c r="C37" s="3" t="s">
        <v>33</v>
      </c>
      <c r="D37" s="4" t="s">
        <v>15</v>
      </c>
      <c r="E37" s="5" t="s">
        <v>17</v>
      </c>
      <c r="F37" s="5" t="s">
        <v>18</v>
      </c>
      <c r="G37" s="8" t="s">
        <v>37</v>
      </c>
      <c r="H37" s="8" t="s">
        <v>19</v>
      </c>
      <c r="I37" s="24" t="s">
        <v>21</v>
      </c>
    </row>
    <row r="38" spans="1:12" x14ac:dyDescent="0.2">
      <c r="A38" s="1">
        <f>D7</f>
        <v>45962</v>
      </c>
      <c r="B38" s="14" t="str">
        <f t="shared" ref="B38:B69" si="0">TEXT(A38, "mmm-aaaa")</f>
        <v>nov-2025</v>
      </c>
      <c r="C38" s="6">
        <f t="shared" ref="C38:C69" si="1">SUM(D37:F37)</f>
        <v>0</v>
      </c>
      <c r="D38" s="9">
        <f>IF(A38&lt;$D$17,0,IF(A38&gt;$D$27, 0, IF($F$21,  IF(A38&gt;$D$23,  $E$23,  $D$20), $D$20     )))</f>
        <v>0</v>
      </c>
      <c r="E38" s="7">
        <f t="shared" ref="E38:E69" si="2">IF(A38&lt;EDATE($D$7,$D$6),$D$12,0)</f>
        <v>7875</v>
      </c>
      <c r="F38" s="7">
        <f t="shared" ref="F38:F69" si="3">IF(E38=0,     IF(    A38&lt;  EDATE($D$7,$D$8),          $D$13, 0),0)</f>
        <v>0</v>
      </c>
      <c r="G38" s="61">
        <f>IF( $D$11-H38&lt;0, 0, $D$11-H38)</f>
        <v>172125</v>
      </c>
      <c r="H38" s="7">
        <f t="shared" ref="H38:H69" si="4">IF($D$12-C38&gt;=G37,G37,$D$12-C38 )</f>
        <v>7875</v>
      </c>
      <c r="I38" s="15">
        <f t="shared" ref="I38:I69" si="5">C38+H38</f>
        <v>7875</v>
      </c>
    </row>
    <row r="39" spans="1:12" x14ac:dyDescent="0.2">
      <c r="A39" s="1">
        <f>IF(A38="","",IF(EDATE(A38,1)&lt;=$D$4,EDATE(A38,1),""))</f>
        <v>45992</v>
      </c>
      <c r="B39" s="14" t="str">
        <f t="shared" si="0"/>
        <v>déc-2025</v>
      </c>
      <c r="C39" s="6">
        <f t="shared" si="1"/>
        <v>7875</v>
      </c>
      <c r="D39" s="9">
        <f>IF(A39&lt;$D$17,0,IF(A39&gt;$D$27, 0, IF($F$21,  IF(A39&gt;$D$23,  $E$23,  $D$20), $D$20     )))</f>
        <v>0</v>
      </c>
      <c r="E39" s="7">
        <f t="shared" si="2"/>
        <v>7875</v>
      </c>
      <c r="F39" s="7">
        <f t="shared" si="3"/>
        <v>0</v>
      </c>
      <c r="G39" s="61">
        <f>IF( G38-H39 &lt; 0, 0, G38-H39)</f>
        <v>172125</v>
      </c>
      <c r="H39" s="7">
        <f t="shared" si="4"/>
        <v>0</v>
      </c>
      <c r="I39" s="15">
        <f t="shared" si="5"/>
        <v>7875</v>
      </c>
    </row>
    <row r="40" spans="1:12" x14ac:dyDescent="0.2">
      <c r="A40" s="1">
        <f t="shared" ref="A40:A103" si="6">IF(A39="","",IF(EDATE(A39,1)&lt;=$D$4,EDATE(A39,1),""))</f>
        <v>46023</v>
      </c>
      <c r="B40" s="14" t="str">
        <f t="shared" si="0"/>
        <v>janv-2026</v>
      </c>
      <c r="C40" s="6">
        <f t="shared" si="1"/>
        <v>7875</v>
      </c>
      <c r="D40" s="9">
        <f>IF(A40&lt;$D$17,0,IF(A40&gt;$D$27, 0, IF($F$21,  IF(A40&gt;$D$23,  $E$23,  $D$20), $D$20     )))</f>
        <v>0</v>
      </c>
      <c r="E40" s="7">
        <f t="shared" si="2"/>
        <v>7875</v>
      </c>
      <c r="F40" s="7">
        <f t="shared" si="3"/>
        <v>0</v>
      </c>
      <c r="G40" s="61">
        <f t="shared" ref="G40:G103" si="7">IF( G39-H40 &lt; 0, 0, G39-H40)</f>
        <v>172125</v>
      </c>
      <c r="H40" s="7">
        <f t="shared" si="4"/>
        <v>0</v>
      </c>
      <c r="I40" s="15">
        <f t="shared" si="5"/>
        <v>7875</v>
      </c>
    </row>
    <row r="41" spans="1:12" x14ac:dyDescent="0.2">
      <c r="A41" s="1">
        <f t="shared" si="6"/>
        <v>46054</v>
      </c>
      <c r="B41" s="14" t="str">
        <f t="shared" si="0"/>
        <v>févr-2026</v>
      </c>
      <c r="C41" s="6">
        <f t="shared" si="1"/>
        <v>7875</v>
      </c>
      <c r="D41" s="9">
        <f>IF(A41&lt;$D$17,0,IF(A41&gt;$D$27, 0, IF($F$21,  IF(A41&gt;$D$23,  $E$23,  $D$20), $D$20     )))</f>
        <v>0</v>
      </c>
      <c r="E41" s="7">
        <f t="shared" si="2"/>
        <v>0</v>
      </c>
      <c r="F41" s="7">
        <f t="shared" si="3"/>
        <v>3200</v>
      </c>
      <c r="G41" s="61">
        <f t="shared" si="7"/>
        <v>172125</v>
      </c>
      <c r="H41" s="7">
        <f t="shared" si="4"/>
        <v>0</v>
      </c>
      <c r="I41" s="15">
        <f t="shared" si="5"/>
        <v>7875</v>
      </c>
    </row>
    <row r="42" spans="1:12" x14ac:dyDescent="0.2">
      <c r="A42" s="1">
        <f t="shared" si="6"/>
        <v>46082</v>
      </c>
      <c r="B42" s="14" t="str">
        <f t="shared" si="0"/>
        <v>mars-2026</v>
      </c>
      <c r="C42" s="6">
        <f t="shared" si="1"/>
        <v>3200</v>
      </c>
      <c r="D42" s="9">
        <f>IF(A42&lt;$D$17,0,IF(A42&gt;$D$27, 0, IF($F$21,  IF(A42&gt;$D$23,  $E$23,  $D$20), $D$20     )))</f>
        <v>0</v>
      </c>
      <c r="E42" s="7">
        <f t="shared" si="2"/>
        <v>0</v>
      </c>
      <c r="F42" s="7">
        <f t="shared" si="3"/>
        <v>3200</v>
      </c>
      <c r="G42" s="61">
        <f t="shared" si="7"/>
        <v>167450</v>
      </c>
      <c r="H42" s="7">
        <f t="shared" si="4"/>
        <v>4675</v>
      </c>
      <c r="I42" s="15">
        <f t="shared" si="5"/>
        <v>7875</v>
      </c>
    </row>
    <row r="43" spans="1:12" x14ac:dyDescent="0.2">
      <c r="A43" s="1">
        <f t="shared" si="6"/>
        <v>46113</v>
      </c>
      <c r="B43" s="14" t="str">
        <f t="shared" si="0"/>
        <v>avr-2026</v>
      </c>
      <c r="C43" s="6">
        <f t="shared" si="1"/>
        <v>3200</v>
      </c>
      <c r="D43" s="9">
        <f>IF(A43&lt;$D$17,0,IF(A43&gt;$D$27, 0, IF($F$21,  IF(A43&gt;$D$23,  $E$23,  $D$20), $D$20     )))</f>
        <v>0</v>
      </c>
      <c r="E43" s="7">
        <f t="shared" si="2"/>
        <v>0</v>
      </c>
      <c r="F43" s="7">
        <f t="shared" si="3"/>
        <v>3200</v>
      </c>
      <c r="G43" s="61">
        <f t="shared" si="7"/>
        <v>162775</v>
      </c>
      <c r="H43" s="7">
        <f t="shared" si="4"/>
        <v>4675</v>
      </c>
      <c r="I43" s="15">
        <f t="shared" si="5"/>
        <v>7875</v>
      </c>
    </row>
    <row r="44" spans="1:12" x14ac:dyDescent="0.2">
      <c r="A44" s="1">
        <f t="shared" si="6"/>
        <v>46143</v>
      </c>
      <c r="B44" s="14" t="str">
        <f t="shared" si="0"/>
        <v>mai-2026</v>
      </c>
      <c r="C44" s="6">
        <f t="shared" si="1"/>
        <v>3200</v>
      </c>
      <c r="D44" s="9">
        <f>IF(A44&lt;$D$17,0,IF(A44&gt;$D$27, 0, IF($F$21,  IF(A44&gt;$D$23,  $E$23,  $D$20), $D$20     )))</f>
        <v>0</v>
      </c>
      <c r="E44" s="7">
        <f t="shared" si="2"/>
        <v>0</v>
      </c>
      <c r="F44" s="7">
        <f t="shared" si="3"/>
        <v>3200</v>
      </c>
      <c r="G44" s="61">
        <f t="shared" si="7"/>
        <v>158100</v>
      </c>
      <c r="H44" s="7">
        <f t="shared" si="4"/>
        <v>4675</v>
      </c>
      <c r="I44" s="15">
        <f t="shared" si="5"/>
        <v>7875</v>
      </c>
    </row>
    <row r="45" spans="1:12" x14ac:dyDescent="0.2">
      <c r="A45" s="1">
        <f t="shared" si="6"/>
        <v>46174</v>
      </c>
      <c r="B45" s="14" t="str">
        <f t="shared" si="0"/>
        <v>juin-2026</v>
      </c>
      <c r="C45" s="6">
        <f t="shared" si="1"/>
        <v>3200</v>
      </c>
      <c r="D45" s="9">
        <f>IF(A45&lt;$D$17,0,IF(A45&gt;$D$27, 0, IF($F$21,  IF(A45&gt;$D$23,  $E$23,  $D$20), $D$20     )))</f>
        <v>0</v>
      </c>
      <c r="E45" s="7">
        <f t="shared" si="2"/>
        <v>0</v>
      </c>
      <c r="F45" s="7">
        <f t="shared" si="3"/>
        <v>3200</v>
      </c>
      <c r="G45" s="61">
        <f t="shared" si="7"/>
        <v>153425</v>
      </c>
      <c r="H45" s="7">
        <f t="shared" si="4"/>
        <v>4675</v>
      </c>
      <c r="I45" s="15">
        <f t="shared" si="5"/>
        <v>7875</v>
      </c>
    </row>
    <row r="46" spans="1:12" x14ac:dyDescent="0.2">
      <c r="A46" s="1">
        <f t="shared" si="6"/>
        <v>46204</v>
      </c>
      <c r="B46" s="14" t="str">
        <f t="shared" si="0"/>
        <v>juil-2026</v>
      </c>
      <c r="C46" s="6">
        <f t="shared" si="1"/>
        <v>3200</v>
      </c>
      <c r="D46" s="9">
        <f>IF(A46&lt;$D$17,0,IF(A46&gt;$D$27, 0, IF($F$21,  IF(A46&gt;$D$23,  $E$23,  $D$20), $D$20     )))</f>
        <v>0</v>
      </c>
      <c r="E46" s="7">
        <f t="shared" si="2"/>
        <v>0</v>
      </c>
      <c r="F46" s="7">
        <f t="shared" si="3"/>
        <v>3200</v>
      </c>
      <c r="G46" s="61">
        <f t="shared" si="7"/>
        <v>148750</v>
      </c>
      <c r="H46" s="7">
        <f t="shared" si="4"/>
        <v>4675</v>
      </c>
      <c r="I46" s="15">
        <f t="shared" si="5"/>
        <v>7875</v>
      </c>
    </row>
    <row r="47" spans="1:12" x14ac:dyDescent="0.2">
      <c r="A47" s="1">
        <f t="shared" si="6"/>
        <v>46235</v>
      </c>
      <c r="B47" s="14" t="str">
        <f t="shared" si="0"/>
        <v>août-2026</v>
      </c>
      <c r="C47" s="6">
        <f t="shared" si="1"/>
        <v>3200</v>
      </c>
      <c r="D47" s="9">
        <f>IF(A47&lt;$D$17,0,IF(A47&gt;$D$27, 0, IF($F$21,  IF(A47&gt;$D$23,  $E$23,  $D$20), $D$20     )))</f>
        <v>0</v>
      </c>
      <c r="E47" s="7">
        <f t="shared" si="2"/>
        <v>0</v>
      </c>
      <c r="F47" s="7">
        <f t="shared" si="3"/>
        <v>3200</v>
      </c>
      <c r="G47" s="61">
        <f t="shared" si="7"/>
        <v>144075</v>
      </c>
      <c r="H47" s="7">
        <f t="shared" si="4"/>
        <v>4675</v>
      </c>
      <c r="I47" s="15">
        <f t="shared" si="5"/>
        <v>7875</v>
      </c>
    </row>
    <row r="48" spans="1:12" x14ac:dyDescent="0.2">
      <c r="A48" s="1">
        <f t="shared" si="6"/>
        <v>46266</v>
      </c>
      <c r="B48" s="14" t="str">
        <f t="shared" si="0"/>
        <v>sept-2026</v>
      </c>
      <c r="C48" s="6">
        <f t="shared" si="1"/>
        <v>3200</v>
      </c>
      <c r="D48" s="9">
        <f>IF(A48&lt;$D$17,0,IF(A48&gt;$D$27, 0, IF($F$21,  IF(A48&gt;$D$23,  $E$23,  $D$20), $D$20     )))</f>
        <v>0</v>
      </c>
      <c r="E48" s="7">
        <f t="shared" si="2"/>
        <v>0</v>
      </c>
      <c r="F48" s="7">
        <f t="shared" si="3"/>
        <v>0</v>
      </c>
      <c r="G48" s="61">
        <f t="shared" si="7"/>
        <v>139400</v>
      </c>
      <c r="H48" s="7">
        <f t="shared" si="4"/>
        <v>4675</v>
      </c>
      <c r="I48" s="15">
        <f t="shared" si="5"/>
        <v>7875</v>
      </c>
    </row>
    <row r="49" spans="1:9" x14ac:dyDescent="0.2">
      <c r="A49" s="1">
        <f t="shared" si="6"/>
        <v>46296</v>
      </c>
      <c r="B49" s="14" t="str">
        <f t="shared" si="0"/>
        <v>oct-2026</v>
      </c>
      <c r="C49" s="6">
        <f t="shared" si="1"/>
        <v>0</v>
      </c>
      <c r="D49" s="9">
        <f>IF(A49&lt;$D$17,0,IF(A49&gt;$D$27, 0, IF($F$21,  IF(A49&gt;$D$23,  $E$23,  $D$20), $D$20     )))</f>
        <v>0</v>
      </c>
      <c r="E49" s="7">
        <f t="shared" si="2"/>
        <v>0</v>
      </c>
      <c r="F49" s="7">
        <f t="shared" si="3"/>
        <v>0</v>
      </c>
      <c r="G49" s="61">
        <f t="shared" si="7"/>
        <v>131525</v>
      </c>
      <c r="H49" s="7">
        <f t="shared" si="4"/>
        <v>7875</v>
      </c>
      <c r="I49" s="15">
        <f t="shared" si="5"/>
        <v>7875</v>
      </c>
    </row>
    <row r="50" spans="1:9" x14ac:dyDescent="0.2">
      <c r="A50" s="1">
        <f t="shared" si="6"/>
        <v>46327</v>
      </c>
      <c r="B50" s="14" t="str">
        <f t="shared" si="0"/>
        <v>nov-2026</v>
      </c>
      <c r="C50" s="6">
        <f t="shared" si="1"/>
        <v>0</v>
      </c>
      <c r="D50" s="9">
        <f>IF(A50&lt;$D$17,0,IF(A50&gt;$D$27, 0, IF($F$21,  IF(A50&gt;$D$23,  $E$23,  $D$20), $D$20     )))</f>
        <v>0</v>
      </c>
      <c r="E50" s="7">
        <f t="shared" si="2"/>
        <v>0</v>
      </c>
      <c r="F50" s="7">
        <f t="shared" si="3"/>
        <v>0</v>
      </c>
      <c r="G50" s="61">
        <f t="shared" si="7"/>
        <v>123650</v>
      </c>
      <c r="H50" s="7">
        <f t="shared" si="4"/>
        <v>7875</v>
      </c>
      <c r="I50" s="15">
        <f t="shared" si="5"/>
        <v>7875</v>
      </c>
    </row>
    <row r="51" spans="1:9" x14ac:dyDescent="0.2">
      <c r="A51" s="1">
        <f t="shared" si="6"/>
        <v>46357</v>
      </c>
      <c r="B51" s="14" t="str">
        <f t="shared" si="0"/>
        <v>déc-2026</v>
      </c>
      <c r="C51" s="6">
        <f t="shared" si="1"/>
        <v>0</v>
      </c>
      <c r="D51" s="9">
        <f>IF(A51&lt;$D$17,0,IF(A51&gt;$D$27, 0, IF($F$21,  IF(A51&gt;$D$23,  $E$23,  $D$20), $D$20     )))</f>
        <v>4427.2602739726026</v>
      </c>
      <c r="E51" s="7">
        <f t="shared" si="2"/>
        <v>0</v>
      </c>
      <c r="F51" s="7">
        <f t="shared" si="3"/>
        <v>0</v>
      </c>
      <c r="G51" s="61">
        <f t="shared" si="7"/>
        <v>115775</v>
      </c>
      <c r="H51" s="7">
        <f t="shared" si="4"/>
        <v>7875</v>
      </c>
      <c r="I51" s="15">
        <f t="shared" si="5"/>
        <v>7875</v>
      </c>
    </row>
    <row r="52" spans="1:9" x14ac:dyDescent="0.2">
      <c r="A52" s="1">
        <f t="shared" si="6"/>
        <v>46388</v>
      </c>
      <c r="B52" s="14" t="str">
        <f t="shared" si="0"/>
        <v>janv-2027</v>
      </c>
      <c r="C52" s="6">
        <f t="shared" si="1"/>
        <v>4427.2602739726026</v>
      </c>
      <c r="D52" s="9">
        <f>IF(A52&lt;$D$17,0,IF(A52&gt;$D$27, 0, IF($F$21,  IF(A52&gt;$D$23,  $E$23,  $D$20), $D$20     )))</f>
        <v>4427.2602739726026</v>
      </c>
      <c r="E52" s="7">
        <f t="shared" si="2"/>
        <v>0</v>
      </c>
      <c r="F52" s="7">
        <f t="shared" si="3"/>
        <v>0</v>
      </c>
      <c r="G52" s="61">
        <f t="shared" si="7"/>
        <v>112327.2602739726</v>
      </c>
      <c r="H52" s="7">
        <f t="shared" si="4"/>
        <v>3447.7397260273974</v>
      </c>
      <c r="I52" s="15">
        <f t="shared" si="5"/>
        <v>7875</v>
      </c>
    </row>
    <row r="53" spans="1:9" x14ac:dyDescent="0.2">
      <c r="A53" s="1">
        <f t="shared" si="6"/>
        <v>46419</v>
      </c>
      <c r="B53" s="14" t="str">
        <f t="shared" si="0"/>
        <v>févr-2027</v>
      </c>
      <c r="C53" s="6">
        <f t="shared" si="1"/>
        <v>4427.2602739726026</v>
      </c>
      <c r="D53" s="9">
        <f>IF(A53&lt;$D$17,0,IF(A53&gt;$D$27, 0, IF($F$21,  IF(A53&gt;$D$23,  $E$23,  $D$20), $D$20     )))</f>
        <v>4427.2602739726026</v>
      </c>
      <c r="E53" s="7">
        <f t="shared" si="2"/>
        <v>0</v>
      </c>
      <c r="F53" s="7">
        <f t="shared" si="3"/>
        <v>0</v>
      </c>
      <c r="G53" s="61">
        <f t="shared" si="7"/>
        <v>108879.5205479452</v>
      </c>
      <c r="H53" s="7">
        <f t="shared" si="4"/>
        <v>3447.7397260273974</v>
      </c>
      <c r="I53" s="15">
        <f t="shared" si="5"/>
        <v>7875</v>
      </c>
    </row>
    <row r="54" spans="1:9" x14ac:dyDescent="0.2">
      <c r="A54" s="1">
        <f t="shared" si="6"/>
        <v>46447</v>
      </c>
      <c r="B54" s="14" t="str">
        <f t="shared" si="0"/>
        <v>mars-2027</v>
      </c>
      <c r="C54" s="6">
        <f t="shared" si="1"/>
        <v>4427.2602739726026</v>
      </c>
      <c r="D54" s="9">
        <f>IF(A54&lt;$D$17,0,IF(A54&gt;$D$27, 0, IF($F$21,  IF(A54&gt;$D$23,  $E$23,  $D$20), $D$20     )))</f>
        <v>4427.2602739726026</v>
      </c>
      <c r="E54" s="7">
        <f t="shared" si="2"/>
        <v>0</v>
      </c>
      <c r="F54" s="7">
        <f t="shared" si="3"/>
        <v>0</v>
      </c>
      <c r="G54" s="61">
        <f t="shared" si="7"/>
        <v>105431.7808219178</v>
      </c>
      <c r="H54" s="7">
        <f t="shared" si="4"/>
        <v>3447.7397260273974</v>
      </c>
      <c r="I54" s="15">
        <f t="shared" si="5"/>
        <v>7875</v>
      </c>
    </row>
    <row r="55" spans="1:9" x14ac:dyDescent="0.2">
      <c r="A55" s="1">
        <f t="shared" si="6"/>
        <v>46478</v>
      </c>
      <c r="B55" s="14" t="str">
        <f t="shared" si="0"/>
        <v>avr-2027</v>
      </c>
      <c r="C55" s="6">
        <f t="shared" si="1"/>
        <v>4427.2602739726026</v>
      </c>
      <c r="D55" s="9">
        <f>IF(A55&lt;$D$17,0,IF(A55&gt;$D$27, 0, IF($F$21,  IF(A55&gt;$D$23,  $E$23,  $D$20), $D$20     )))</f>
        <v>4427.2602739726026</v>
      </c>
      <c r="E55" s="7">
        <f t="shared" si="2"/>
        <v>0</v>
      </c>
      <c r="F55" s="7">
        <f t="shared" si="3"/>
        <v>0</v>
      </c>
      <c r="G55" s="61">
        <f t="shared" si="7"/>
        <v>101984.0410958904</v>
      </c>
      <c r="H55" s="7">
        <f t="shared" si="4"/>
        <v>3447.7397260273974</v>
      </c>
      <c r="I55" s="15">
        <f t="shared" si="5"/>
        <v>7875</v>
      </c>
    </row>
    <row r="56" spans="1:9" x14ac:dyDescent="0.2">
      <c r="A56" s="1">
        <f t="shared" si="6"/>
        <v>46508</v>
      </c>
      <c r="B56" s="14" t="str">
        <f t="shared" si="0"/>
        <v>mai-2027</v>
      </c>
      <c r="C56" s="6">
        <f t="shared" si="1"/>
        <v>4427.2602739726026</v>
      </c>
      <c r="D56" s="9">
        <f>IF(A56&lt;$D$17,0,IF(A56&gt;$D$27, 0, IF($F$21,  IF(A56&gt;$D$23,  $E$23,  $D$20), $D$20     )))</f>
        <v>4427.2602739726026</v>
      </c>
      <c r="E56" s="7">
        <f t="shared" si="2"/>
        <v>0</v>
      </c>
      <c r="F56" s="7">
        <f t="shared" si="3"/>
        <v>0</v>
      </c>
      <c r="G56" s="61">
        <f t="shared" si="7"/>
        <v>98536.301369862995</v>
      </c>
      <c r="H56" s="7">
        <f t="shared" si="4"/>
        <v>3447.7397260273974</v>
      </c>
      <c r="I56" s="15">
        <f t="shared" si="5"/>
        <v>7875</v>
      </c>
    </row>
    <row r="57" spans="1:9" x14ac:dyDescent="0.2">
      <c r="A57" s="1">
        <f t="shared" si="6"/>
        <v>46539</v>
      </c>
      <c r="B57" s="14" t="str">
        <f t="shared" si="0"/>
        <v>juin-2027</v>
      </c>
      <c r="C57" s="6">
        <f t="shared" si="1"/>
        <v>4427.2602739726026</v>
      </c>
      <c r="D57" s="9">
        <f>IF(A57&lt;$D$17,0,IF(A57&gt;$D$27, 0, IF($F$21,  IF(A57&gt;$D$23,  $E$23,  $D$20), $D$20     )))</f>
        <v>3099.0821917808216</v>
      </c>
      <c r="E57" s="7">
        <f t="shared" si="2"/>
        <v>0</v>
      </c>
      <c r="F57" s="7">
        <f t="shared" si="3"/>
        <v>0</v>
      </c>
      <c r="G57" s="61">
        <f t="shared" si="7"/>
        <v>95088.561643835594</v>
      </c>
      <c r="H57" s="7">
        <f t="shared" si="4"/>
        <v>3447.7397260273974</v>
      </c>
      <c r="I57" s="15">
        <f t="shared" si="5"/>
        <v>7875</v>
      </c>
    </row>
    <row r="58" spans="1:9" x14ac:dyDescent="0.2">
      <c r="A58" s="1">
        <f t="shared" si="6"/>
        <v>46569</v>
      </c>
      <c r="B58" s="14" t="str">
        <f t="shared" si="0"/>
        <v>juil-2027</v>
      </c>
      <c r="C58" s="6">
        <f t="shared" si="1"/>
        <v>3099.0821917808216</v>
      </c>
      <c r="D58" s="9">
        <f>IF(A58&lt;$D$17,0,IF(A58&gt;$D$27, 0, IF($F$21,  IF(A58&gt;$D$23,  $E$23,  $D$20), $D$20     )))</f>
        <v>3099.0821917808216</v>
      </c>
      <c r="E58" s="7">
        <f t="shared" si="2"/>
        <v>0</v>
      </c>
      <c r="F58" s="7">
        <f t="shared" si="3"/>
        <v>0</v>
      </c>
      <c r="G58" s="61">
        <f t="shared" si="7"/>
        <v>90312.643835616414</v>
      </c>
      <c r="H58" s="7">
        <f t="shared" si="4"/>
        <v>4775.9178082191784</v>
      </c>
      <c r="I58" s="15">
        <f t="shared" si="5"/>
        <v>7875</v>
      </c>
    </row>
    <row r="59" spans="1:9" x14ac:dyDescent="0.2">
      <c r="A59" s="1">
        <f t="shared" si="6"/>
        <v>46600</v>
      </c>
      <c r="B59" s="14" t="str">
        <f t="shared" si="0"/>
        <v>août-2027</v>
      </c>
      <c r="C59" s="6">
        <f t="shared" si="1"/>
        <v>3099.0821917808216</v>
      </c>
      <c r="D59" s="9">
        <f>IF(A59&lt;$D$17,0,IF(A59&gt;$D$27, 0, IF($F$21,  IF(A59&gt;$D$23,  $E$23,  $D$20), $D$20     )))</f>
        <v>3099.0821917808216</v>
      </c>
      <c r="E59" s="7">
        <f t="shared" si="2"/>
        <v>0</v>
      </c>
      <c r="F59" s="7">
        <f t="shared" si="3"/>
        <v>0</v>
      </c>
      <c r="G59" s="61">
        <f t="shared" si="7"/>
        <v>85536.726027397235</v>
      </c>
      <c r="H59" s="7">
        <f t="shared" si="4"/>
        <v>4775.9178082191784</v>
      </c>
      <c r="I59" s="15">
        <f t="shared" si="5"/>
        <v>7875</v>
      </c>
    </row>
    <row r="60" spans="1:9" x14ac:dyDescent="0.2">
      <c r="A60" s="1">
        <f t="shared" si="6"/>
        <v>46631</v>
      </c>
      <c r="B60" s="14" t="str">
        <f t="shared" si="0"/>
        <v>sept-2027</v>
      </c>
      <c r="C60" s="6">
        <f t="shared" si="1"/>
        <v>3099.0821917808216</v>
      </c>
      <c r="D60" s="9">
        <f>IF(A60&lt;$D$17,0,IF(A60&gt;$D$27, 0, IF($F$21,  IF(A60&gt;$D$23,  $E$23,  $D$20), $D$20     )))</f>
        <v>3099.0821917808216</v>
      </c>
      <c r="E60" s="7">
        <f t="shared" si="2"/>
        <v>0</v>
      </c>
      <c r="F60" s="7">
        <f t="shared" si="3"/>
        <v>0</v>
      </c>
      <c r="G60" s="61">
        <f t="shared" si="7"/>
        <v>80760.808219178056</v>
      </c>
      <c r="H60" s="7">
        <f t="shared" si="4"/>
        <v>4775.9178082191784</v>
      </c>
      <c r="I60" s="15">
        <f t="shared" si="5"/>
        <v>7875</v>
      </c>
    </row>
    <row r="61" spans="1:9" x14ac:dyDescent="0.2">
      <c r="A61" s="1">
        <f t="shared" si="6"/>
        <v>46661</v>
      </c>
      <c r="B61" s="14" t="str">
        <f t="shared" si="0"/>
        <v>oct-2027</v>
      </c>
      <c r="C61" s="6">
        <f t="shared" si="1"/>
        <v>3099.0821917808216</v>
      </c>
      <c r="D61" s="9">
        <f>IF(A61&lt;$D$17,0,IF(A61&gt;$D$27, 0, IF($F$21,  IF(A61&gt;$D$23,  $E$23,  $D$20), $D$20     )))</f>
        <v>3099.0821917808216</v>
      </c>
      <c r="E61" s="7">
        <f t="shared" si="2"/>
        <v>0</v>
      </c>
      <c r="F61" s="7">
        <f t="shared" si="3"/>
        <v>0</v>
      </c>
      <c r="G61" s="61">
        <f t="shared" si="7"/>
        <v>75984.890410958877</v>
      </c>
      <c r="H61" s="7">
        <f t="shared" si="4"/>
        <v>4775.9178082191784</v>
      </c>
      <c r="I61" s="15">
        <f t="shared" si="5"/>
        <v>7875</v>
      </c>
    </row>
    <row r="62" spans="1:9" x14ac:dyDescent="0.2">
      <c r="A62" s="1">
        <f t="shared" si="6"/>
        <v>46692</v>
      </c>
      <c r="B62" s="14" t="str">
        <f t="shared" si="0"/>
        <v>nov-2027</v>
      </c>
      <c r="C62" s="6">
        <f t="shared" si="1"/>
        <v>3099.0821917808216</v>
      </c>
      <c r="D62" s="9">
        <f>IF(A62&lt;$D$17,0,IF(A62&gt;$D$27, 0, IF($F$21,  IF(A62&gt;$D$23,  $E$23,  $D$20), $D$20     )))</f>
        <v>3099.0821917808216</v>
      </c>
      <c r="E62" s="7">
        <f t="shared" si="2"/>
        <v>0</v>
      </c>
      <c r="F62" s="7">
        <f t="shared" si="3"/>
        <v>0</v>
      </c>
      <c r="G62" s="61">
        <f t="shared" si="7"/>
        <v>71208.972602739697</v>
      </c>
      <c r="H62" s="7">
        <f t="shared" si="4"/>
        <v>4775.9178082191784</v>
      </c>
      <c r="I62" s="15">
        <f t="shared" si="5"/>
        <v>7875</v>
      </c>
    </row>
    <row r="63" spans="1:9" x14ac:dyDescent="0.2">
      <c r="A63" s="1">
        <f t="shared" si="6"/>
        <v>46722</v>
      </c>
      <c r="B63" s="14" t="str">
        <f t="shared" si="0"/>
        <v>déc-2027</v>
      </c>
      <c r="C63" s="6">
        <f t="shared" si="1"/>
        <v>3099.0821917808216</v>
      </c>
      <c r="D63" s="9">
        <f>IF(A63&lt;$D$17,0,IF(A63&gt;$D$27, 0, IF($F$21,  IF(A63&gt;$D$23,  $E$23,  $D$20), $D$20     )))</f>
        <v>3099.0821917808216</v>
      </c>
      <c r="E63" s="7">
        <f t="shared" si="2"/>
        <v>0</v>
      </c>
      <c r="F63" s="7">
        <f t="shared" si="3"/>
        <v>0</v>
      </c>
      <c r="G63" s="61">
        <f t="shared" si="7"/>
        <v>66433.054794520518</v>
      </c>
      <c r="H63" s="7">
        <f t="shared" si="4"/>
        <v>4775.9178082191784</v>
      </c>
      <c r="I63" s="15">
        <f t="shared" si="5"/>
        <v>7875</v>
      </c>
    </row>
    <row r="64" spans="1:9" x14ac:dyDescent="0.2">
      <c r="A64" s="1">
        <f t="shared" si="6"/>
        <v>46753</v>
      </c>
      <c r="B64" s="14" t="str">
        <f t="shared" si="0"/>
        <v>janv-2028</v>
      </c>
      <c r="C64" s="6">
        <f t="shared" si="1"/>
        <v>3099.0821917808216</v>
      </c>
      <c r="D64" s="9">
        <f>IF(A64&lt;$D$17,0,IF(A64&gt;$D$27, 0, IF($F$21,  IF(A64&gt;$D$23,  $E$23,  $D$20), $D$20     )))</f>
        <v>3099.0821917808216</v>
      </c>
      <c r="E64" s="7">
        <f t="shared" si="2"/>
        <v>0</v>
      </c>
      <c r="F64" s="7">
        <f t="shared" si="3"/>
        <v>0</v>
      </c>
      <c r="G64" s="61">
        <f t="shared" si="7"/>
        <v>61657.136986301339</v>
      </c>
      <c r="H64" s="7">
        <f t="shared" si="4"/>
        <v>4775.9178082191784</v>
      </c>
      <c r="I64" s="15">
        <f t="shared" si="5"/>
        <v>7875</v>
      </c>
    </row>
    <row r="65" spans="1:15" x14ac:dyDescent="0.2">
      <c r="A65" s="1">
        <f t="shared" si="6"/>
        <v>46784</v>
      </c>
      <c r="B65" s="14" t="str">
        <f t="shared" si="0"/>
        <v>févr-2028</v>
      </c>
      <c r="C65" s="6">
        <f t="shared" si="1"/>
        <v>3099.0821917808216</v>
      </c>
      <c r="D65" s="9">
        <f>IF(A65&lt;$D$17,0,IF(A65&gt;$D$27, 0, IF($F$21,  IF(A65&gt;$D$23,  $E$23,  $D$20), $D$20     )))</f>
        <v>3099.0821917808216</v>
      </c>
      <c r="E65" s="7">
        <f t="shared" si="2"/>
        <v>0</v>
      </c>
      <c r="F65" s="7">
        <f t="shared" si="3"/>
        <v>0</v>
      </c>
      <c r="G65" s="61">
        <f t="shared" si="7"/>
        <v>56881.219178082159</v>
      </c>
      <c r="H65" s="7">
        <f t="shared" si="4"/>
        <v>4775.9178082191784</v>
      </c>
      <c r="I65" s="15">
        <f t="shared" si="5"/>
        <v>7875</v>
      </c>
    </row>
    <row r="66" spans="1:15" x14ac:dyDescent="0.2">
      <c r="A66" s="1">
        <f t="shared" si="6"/>
        <v>46813</v>
      </c>
      <c r="B66" s="14" t="str">
        <f t="shared" si="0"/>
        <v>mars-2028</v>
      </c>
      <c r="C66" s="6">
        <f t="shared" si="1"/>
        <v>3099.0821917808216</v>
      </c>
      <c r="D66" s="9">
        <f>IF(A66&lt;$D$17,0,IF(A66&gt;$D$27, 0, IF($F$21,  IF(A66&gt;$D$23,  $E$23,  $D$20), $D$20     )))</f>
        <v>3099.0821917808216</v>
      </c>
      <c r="E66" s="7">
        <f t="shared" si="2"/>
        <v>0</v>
      </c>
      <c r="F66" s="7">
        <f t="shared" si="3"/>
        <v>0</v>
      </c>
      <c r="G66" s="61">
        <f t="shared" si="7"/>
        <v>52105.30136986298</v>
      </c>
      <c r="H66" s="7">
        <f t="shared" si="4"/>
        <v>4775.9178082191784</v>
      </c>
      <c r="I66" s="15">
        <f t="shared" si="5"/>
        <v>7875</v>
      </c>
    </row>
    <row r="67" spans="1:15" x14ac:dyDescent="0.2">
      <c r="A67" s="1">
        <f t="shared" si="6"/>
        <v>46844</v>
      </c>
      <c r="B67" s="14" t="str">
        <f t="shared" si="0"/>
        <v>avr-2028</v>
      </c>
      <c r="C67" s="6">
        <f t="shared" si="1"/>
        <v>3099.0821917808216</v>
      </c>
      <c r="D67" s="9">
        <f>IF(A67&lt;$D$17,0,IF(A67&gt;$D$27, 0, IF($F$21,  IF(A67&gt;$D$23,  $E$23,  $D$20), $D$20     )))</f>
        <v>3099.0821917808216</v>
      </c>
      <c r="E67" s="7">
        <f t="shared" si="2"/>
        <v>0</v>
      </c>
      <c r="F67" s="7">
        <f t="shared" si="3"/>
        <v>0</v>
      </c>
      <c r="G67" s="61">
        <f t="shared" si="7"/>
        <v>47329.383561643801</v>
      </c>
      <c r="H67" s="7">
        <f t="shared" si="4"/>
        <v>4775.9178082191784</v>
      </c>
      <c r="I67" s="15">
        <f t="shared" si="5"/>
        <v>7875</v>
      </c>
      <c r="K67" s="27" t="s">
        <v>23</v>
      </c>
      <c r="L67" s="77">
        <f>VLOOKUP(D4, A37:I218,7,FALSE)</f>
        <v>0</v>
      </c>
      <c r="M67" s="29" t="s">
        <v>22</v>
      </c>
      <c r="N67" s="28"/>
      <c r="O67" s="30"/>
    </row>
    <row r="68" spans="1:15" x14ac:dyDescent="0.2">
      <c r="A68" s="1">
        <f t="shared" si="6"/>
        <v>46874</v>
      </c>
      <c r="B68" s="14" t="str">
        <f t="shared" si="0"/>
        <v>mai-2028</v>
      </c>
      <c r="C68" s="6">
        <f t="shared" si="1"/>
        <v>3099.0821917808216</v>
      </c>
      <c r="D68" s="9">
        <f>IF(A68&lt;$D$17,0,IF(A68&gt;$D$27, 0, IF($F$21,  IF(A68&gt;$D$23,  $E$23,  $D$20), $D$20     )))</f>
        <v>3099.0821917808216</v>
      </c>
      <c r="E68" s="7">
        <f t="shared" si="2"/>
        <v>0</v>
      </c>
      <c r="F68" s="7">
        <f t="shared" si="3"/>
        <v>0</v>
      </c>
      <c r="G68" s="61">
        <f t="shared" si="7"/>
        <v>42553.465753424622</v>
      </c>
      <c r="H68" s="7">
        <f t="shared" si="4"/>
        <v>4775.9178082191784</v>
      </c>
      <c r="I68" s="15">
        <f t="shared" si="5"/>
        <v>7875</v>
      </c>
    </row>
    <row r="69" spans="1:15" x14ac:dyDescent="0.2">
      <c r="A69" s="1">
        <f t="shared" si="6"/>
        <v>46905</v>
      </c>
      <c r="B69" s="14" t="str">
        <f t="shared" si="0"/>
        <v>juin-2028</v>
      </c>
      <c r="C69" s="6">
        <f t="shared" si="1"/>
        <v>3099.0821917808216</v>
      </c>
      <c r="D69" s="9">
        <f>IF(A69&lt;$D$17,0,IF(A69&gt;$D$27, 0, IF($F$21,  IF(A69&gt;$D$23,  $E$23,  $D$20), $D$20     )))</f>
        <v>0</v>
      </c>
      <c r="E69" s="7">
        <f t="shared" si="2"/>
        <v>0</v>
      </c>
      <c r="F69" s="7">
        <f t="shared" si="3"/>
        <v>0</v>
      </c>
      <c r="G69" s="61">
        <f t="shared" si="7"/>
        <v>37777.547945205442</v>
      </c>
      <c r="H69" s="7">
        <f t="shared" si="4"/>
        <v>4775.9178082191784</v>
      </c>
      <c r="I69" s="15">
        <f t="shared" si="5"/>
        <v>7875</v>
      </c>
    </row>
    <row r="70" spans="1:15" x14ac:dyDescent="0.2">
      <c r="A70" s="1">
        <f t="shared" si="6"/>
        <v>46935</v>
      </c>
      <c r="B70" s="14" t="str">
        <f t="shared" ref="B70:B101" si="8">TEXT(A70, "mmm-aaaa")</f>
        <v>juil-2028</v>
      </c>
      <c r="C70" s="6">
        <f t="shared" ref="C70:C101" si="9">SUM(D69:F69)</f>
        <v>0</v>
      </c>
      <c r="D70" s="9">
        <f>IF(A70&lt;$D$17,0,IF(A70&gt;$D$27, 0, IF($F$21,  IF(A70&gt;$D$23,  $E$23,  $D$20), $D$20     )))</f>
        <v>0</v>
      </c>
      <c r="E70" s="7">
        <f t="shared" ref="E70:E101" si="10">IF(A70&lt;EDATE($D$7,$D$6),$D$12,0)</f>
        <v>0</v>
      </c>
      <c r="F70" s="7">
        <f t="shared" ref="F70:F101" si="11">IF(E70=0,     IF(    A70&lt;  EDATE($D$7,$D$8),          $D$13, 0),0)</f>
        <v>0</v>
      </c>
      <c r="G70" s="61">
        <f t="shared" si="7"/>
        <v>29902.547945205442</v>
      </c>
      <c r="H70" s="7">
        <f t="shared" ref="H70:H101" si="12">IF($D$12-C70&gt;=G69,G69,$D$12-C70 )</f>
        <v>7875</v>
      </c>
      <c r="I70" s="15">
        <f t="shared" ref="I70:I101" si="13">C70+H70</f>
        <v>7875</v>
      </c>
    </row>
    <row r="71" spans="1:15" x14ac:dyDescent="0.2">
      <c r="A71" s="1">
        <f t="shared" si="6"/>
        <v>46966</v>
      </c>
      <c r="B71" s="14" t="str">
        <f t="shared" si="8"/>
        <v>août-2028</v>
      </c>
      <c r="C71" s="6">
        <f t="shared" si="9"/>
        <v>0</v>
      </c>
      <c r="D71" s="9">
        <f>IF(A71&lt;$D$17,0,IF(A71&gt;$D$27, 0, IF($F$21,  IF(A71&gt;$D$23,  $E$23,  $D$20), $D$20     )))</f>
        <v>0</v>
      </c>
      <c r="E71" s="7">
        <f t="shared" si="10"/>
        <v>0</v>
      </c>
      <c r="F71" s="7">
        <f t="shared" si="11"/>
        <v>0</v>
      </c>
      <c r="G71" s="61">
        <f t="shared" si="7"/>
        <v>22027.547945205442</v>
      </c>
      <c r="H71" s="7">
        <f t="shared" si="12"/>
        <v>7875</v>
      </c>
      <c r="I71" s="15">
        <f t="shared" si="13"/>
        <v>7875</v>
      </c>
    </row>
    <row r="72" spans="1:15" x14ac:dyDescent="0.2">
      <c r="A72" s="1">
        <f t="shared" si="6"/>
        <v>46997</v>
      </c>
      <c r="B72" s="14" t="str">
        <f t="shared" si="8"/>
        <v>sept-2028</v>
      </c>
      <c r="C72" s="6">
        <f t="shared" si="9"/>
        <v>0</v>
      </c>
      <c r="D72" s="9">
        <f>IF(A72&lt;$D$17,0,IF(A72&gt;$D$27, 0, IF($F$21,  IF(A72&gt;$D$23,  $E$23,  $D$20), $D$20     )))</f>
        <v>0</v>
      </c>
      <c r="E72" s="7">
        <f t="shared" si="10"/>
        <v>0</v>
      </c>
      <c r="F72" s="7">
        <f t="shared" si="11"/>
        <v>0</v>
      </c>
      <c r="G72" s="61">
        <f t="shared" si="7"/>
        <v>14152.547945205442</v>
      </c>
      <c r="H72" s="7">
        <f t="shared" si="12"/>
        <v>7875</v>
      </c>
      <c r="I72" s="15">
        <f t="shared" si="13"/>
        <v>7875</v>
      </c>
    </row>
    <row r="73" spans="1:15" x14ac:dyDescent="0.2">
      <c r="A73" s="1">
        <f t="shared" si="6"/>
        <v>47027</v>
      </c>
      <c r="B73" s="14" t="str">
        <f t="shared" si="8"/>
        <v>oct-2028</v>
      </c>
      <c r="C73" s="6">
        <f t="shared" si="9"/>
        <v>0</v>
      </c>
      <c r="D73" s="9">
        <f>IF(A73&lt;$D$17,0,IF(A73&gt;$D$27, 0, IF($F$21,  IF(A73&gt;$D$23,  $E$23,  $D$20), $D$20     )))</f>
        <v>0</v>
      </c>
      <c r="E73" s="7">
        <f t="shared" si="10"/>
        <v>0</v>
      </c>
      <c r="F73" s="7">
        <f t="shared" si="11"/>
        <v>0</v>
      </c>
      <c r="G73" s="61">
        <f t="shared" si="7"/>
        <v>6277.5479452054424</v>
      </c>
      <c r="H73" s="7">
        <f t="shared" si="12"/>
        <v>7875</v>
      </c>
      <c r="I73" s="15">
        <f t="shared" si="13"/>
        <v>7875</v>
      </c>
    </row>
    <row r="74" spans="1:15" x14ac:dyDescent="0.2">
      <c r="A74" s="1">
        <f t="shared" si="6"/>
        <v>47058</v>
      </c>
      <c r="B74" s="14" t="str">
        <f t="shared" si="8"/>
        <v>nov-2028</v>
      </c>
      <c r="C74" s="6">
        <f t="shared" si="9"/>
        <v>0</v>
      </c>
      <c r="D74" s="9">
        <f>IF(A74&lt;$D$17,0,IF(A74&gt;$D$27, 0, IF($F$21,  IF(A74&gt;$D$23,  $E$23,  $D$20), $D$20     )))</f>
        <v>0</v>
      </c>
      <c r="E74" s="7">
        <f t="shared" si="10"/>
        <v>0</v>
      </c>
      <c r="F74" s="7">
        <f t="shared" si="11"/>
        <v>0</v>
      </c>
      <c r="G74" s="61">
        <f t="shared" si="7"/>
        <v>0</v>
      </c>
      <c r="H74" s="7">
        <f t="shared" si="12"/>
        <v>6277.5479452054424</v>
      </c>
      <c r="I74" s="15">
        <f t="shared" si="13"/>
        <v>6277.5479452054424</v>
      </c>
    </row>
    <row r="75" spans="1:15" x14ac:dyDescent="0.2">
      <c r="A75" s="1">
        <f t="shared" si="6"/>
        <v>47088</v>
      </c>
      <c r="B75" s="14" t="str">
        <f t="shared" si="8"/>
        <v>déc-2028</v>
      </c>
      <c r="C75" s="6">
        <f t="shared" si="9"/>
        <v>0</v>
      </c>
      <c r="D75" s="9">
        <f>IF(A75&lt;$D$17,0,IF(A75&gt;$D$27, 0, IF($F$21,  IF(A75&gt;$D$23,  $E$23,  $D$20), $D$20     )))</f>
        <v>0</v>
      </c>
      <c r="E75" s="7">
        <f t="shared" si="10"/>
        <v>0</v>
      </c>
      <c r="F75" s="7">
        <f t="shared" si="11"/>
        <v>0</v>
      </c>
      <c r="G75" s="61">
        <f t="shared" si="7"/>
        <v>0</v>
      </c>
      <c r="H75" s="7">
        <f t="shared" si="12"/>
        <v>0</v>
      </c>
      <c r="I75" s="15">
        <f t="shared" si="13"/>
        <v>0</v>
      </c>
    </row>
    <row r="76" spans="1:15" x14ac:dyDescent="0.2">
      <c r="A76" s="1">
        <f t="shared" si="6"/>
        <v>47119</v>
      </c>
      <c r="B76" s="14" t="str">
        <f t="shared" si="8"/>
        <v>janv-2029</v>
      </c>
      <c r="C76" s="6">
        <f t="shared" si="9"/>
        <v>0</v>
      </c>
      <c r="D76" s="9">
        <f>IF(A76&lt;$D$17,0,IF(A76&gt;$D$27, 0, IF($F$21,  IF(A76&gt;$D$23,  $E$23,  $D$20), $D$20     )))</f>
        <v>0</v>
      </c>
      <c r="E76" s="7">
        <f t="shared" si="10"/>
        <v>0</v>
      </c>
      <c r="F76" s="7">
        <f t="shared" si="11"/>
        <v>0</v>
      </c>
      <c r="G76" s="61">
        <f t="shared" si="7"/>
        <v>0</v>
      </c>
      <c r="H76" s="7">
        <f t="shared" si="12"/>
        <v>0</v>
      </c>
      <c r="I76" s="15">
        <f t="shared" si="13"/>
        <v>0</v>
      </c>
    </row>
    <row r="77" spans="1:15" x14ac:dyDescent="0.2">
      <c r="A77" s="1">
        <f t="shared" si="6"/>
        <v>47150</v>
      </c>
      <c r="B77" s="14" t="str">
        <f t="shared" si="8"/>
        <v>févr-2029</v>
      </c>
      <c r="C77" s="6">
        <f t="shared" si="9"/>
        <v>0</v>
      </c>
      <c r="D77" s="9">
        <f>IF(A77&lt;$D$17,0,IF(A77&gt;$D$27, 0, IF($F$21,  IF(A77&gt;$D$23,  $E$23,  $D$20), $D$20     )))</f>
        <v>0</v>
      </c>
      <c r="E77" s="7">
        <f t="shared" si="10"/>
        <v>0</v>
      </c>
      <c r="F77" s="7">
        <f t="shared" si="11"/>
        <v>0</v>
      </c>
      <c r="G77" s="61">
        <f t="shared" si="7"/>
        <v>0</v>
      </c>
      <c r="H77" s="7">
        <f t="shared" si="12"/>
        <v>0</v>
      </c>
      <c r="I77" s="15">
        <f t="shared" si="13"/>
        <v>0</v>
      </c>
    </row>
    <row r="78" spans="1:15" x14ac:dyDescent="0.2">
      <c r="A78" s="1">
        <f t="shared" si="6"/>
        <v>47178</v>
      </c>
      <c r="B78" s="14" t="str">
        <f t="shared" si="8"/>
        <v>mars-2029</v>
      </c>
      <c r="C78" s="6">
        <f t="shared" si="9"/>
        <v>0</v>
      </c>
      <c r="D78" s="9">
        <f>IF(A78&lt;$D$17,0,IF(A78&gt;$D$27, 0, IF($F$21,  IF(A78&gt;$D$23,  $E$23,  $D$20), $D$20     )))</f>
        <v>0</v>
      </c>
      <c r="E78" s="7">
        <f t="shared" si="10"/>
        <v>0</v>
      </c>
      <c r="F78" s="7">
        <f t="shared" si="11"/>
        <v>0</v>
      </c>
      <c r="G78" s="61">
        <f t="shared" si="7"/>
        <v>0</v>
      </c>
      <c r="H78" s="7">
        <f t="shared" si="12"/>
        <v>0</v>
      </c>
      <c r="I78" s="15">
        <f t="shared" si="13"/>
        <v>0</v>
      </c>
    </row>
    <row r="79" spans="1:15" x14ac:dyDescent="0.2">
      <c r="A79" s="1">
        <f t="shared" si="6"/>
        <v>47209</v>
      </c>
      <c r="B79" s="14" t="str">
        <f t="shared" si="8"/>
        <v>avr-2029</v>
      </c>
      <c r="C79" s="6">
        <f t="shared" si="9"/>
        <v>0</v>
      </c>
      <c r="D79" s="9">
        <f>IF(A79&lt;$D$17,0,IF(A79&gt;$D$27, 0, IF($F$21,  IF(A79&gt;$D$23,  $E$23,  $D$20), $D$20     )))</f>
        <v>0</v>
      </c>
      <c r="E79" s="7">
        <f t="shared" si="10"/>
        <v>0</v>
      </c>
      <c r="F79" s="7">
        <f t="shared" si="11"/>
        <v>0</v>
      </c>
      <c r="G79" s="61">
        <f t="shared" si="7"/>
        <v>0</v>
      </c>
      <c r="H79" s="7">
        <f t="shared" si="12"/>
        <v>0</v>
      </c>
      <c r="I79" s="15">
        <f t="shared" si="13"/>
        <v>0</v>
      </c>
    </row>
    <row r="80" spans="1:15" x14ac:dyDescent="0.2">
      <c r="A80" s="1">
        <f t="shared" si="6"/>
        <v>47239</v>
      </c>
      <c r="B80" s="14" t="str">
        <f t="shared" si="8"/>
        <v>mai-2029</v>
      </c>
      <c r="C80" s="6">
        <f t="shared" si="9"/>
        <v>0</v>
      </c>
      <c r="D80" s="9">
        <f>IF(A80&lt;$D$17,0,IF(A80&gt;$D$27, 0, IF($F$21,  IF(A80&gt;$D$23,  $E$23,  $D$20), $D$20     )))</f>
        <v>0</v>
      </c>
      <c r="E80" s="7">
        <f t="shared" si="10"/>
        <v>0</v>
      </c>
      <c r="F80" s="7">
        <f t="shared" si="11"/>
        <v>0</v>
      </c>
      <c r="G80" s="61">
        <f t="shared" si="7"/>
        <v>0</v>
      </c>
      <c r="H80" s="7">
        <f t="shared" si="12"/>
        <v>0</v>
      </c>
      <c r="I80" s="15">
        <f t="shared" si="13"/>
        <v>0</v>
      </c>
    </row>
    <row r="81" spans="1:9" x14ac:dyDescent="0.2">
      <c r="A81" s="1">
        <f t="shared" si="6"/>
        <v>47270</v>
      </c>
      <c r="B81" s="14" t="str">
        <f t="shared" si="8"/>
        <v>juin-2029</v>
      </c>
      <c r="C81" s="6">
        <f t="shared" si="9"/>
        <v>0</v>
      </c>
      <c r="D81" s="9">
        <f>IF(A81&lt;$D$17,0,IF(A81&gt;$D$27, 0, IF($F$21,  IF(A81&gt;$D$23,  $E$23,  $D$20), $D$20     )))</f>
        <v>0</v>
      </c>
      <c r="E81" s="7">
        <f t="shared" si="10"/>
        <v>0</v>
      </c>
      <c r="F81" s="7">
        <f t="shared" si="11"/>
        <v>0</v>
      </c>
      <c r="G81" s="61">
        <f t="shared" si="7"/>
        <v>0</v>
      </c>
      <c r="H81" s="7">
        <f t="shared" si="12"/>
        <v>0</v>
      </c>
      <c r="I81" s="15">
        <f t="shared" si="13"/>
        <v>0</v>
      </c>
    </row>
    <row r="82" spans="1:9" x14ac:dyDescent="0.2">
      <c r="A82" s="1">
        <f t="shared" si="6"/>
        <v>47300</v>
      </c>
      <c r="B82" s="14" t="str">
        <f t="shared" si="8"/>
        <v>juil-2029</v>
      </c>
      <c r="C82" s="6">
        <f t="shared" si="9"/>
        <v>0</v>
      </c>
      <c r="D82" s="9">
        <f>IF(A82&lt;$D$17,0,IF(A82&gt;$D$27, 0, IF($F$21,  IF(A82&gt;$D$23,  $E$23,  $D$20), $D$20     )))</f>
        <v>0</v>
      </c>
      <c r="E82" s="7">
        <f t="shared" si="10"/>
        <v>0</v>
      </c>
      <c r="F82" s="7">
        <f t="shared" si="11"/>
        <v>0</v>
      </c>
      <c r="G82" s="61">
        <f t="shared" si="7"/>
        <v>0</v>
      </c>
      <c r="H82" s="7">
        <f t="shared" si="12"/>
        <v>0</v>
      </c>
      <c r="I82" s="15">
        <f t="shared" si="13"/>
        <v>0</v>
      </c>
    </row>
    <row r="83" spans="1:9" x14ac:dyDescent="0.2">
      <c r="A83" s="1">
        <f t="shared" si="6"/>
        <v>47331</v>
      </c>
      <c r="B83" s="14" t="str">
        <f t="shared" si="8"/>
        <v>août-2029</v>
      </c>
      <c r="C83" s="6">
        <f t="shared" si="9"/>
        <v>0</v>
      </c>
      <c r="D83" s="9">
        <f>IF(A83&lt;$D$17,0,IF(A83&gt;$D$27, 0, IF($F$21,  IF(A83&gt;$D$23,  $E$23,  $D$20), $D$20     )))</f>
        <v>0</v>
      </c>
      <c r="E83" s="7">
        <f t="shared" si="10"/>
        <v>0</v>
      </c>
      <c r="F83" s="7">
        <f t="shared" si="11"/>
        <v>0</v>
      </c>
      <c r="G83" s="61">
        <f t="shared" si="7"/>
        <v>0</v>
      </c>
      <c r="H83" s="7">
        <f t="shared" si="12"/>
        <v>0</v>
      </c>
      <c r="I83" s="15">
        <f t="shared" si="13"/>
        <v>0</v>
      </c>
    </row>
    <row r="84" spans="1:9" x14ac:dyDescent="0.2">
      <c r="A84" s="1">
        <f t="shared" si="6"/>
        <v>47362</v>
      </c>
      <c r="B84" s="14" t="str">
        <f t="shared" si="8"/>
        <v>sept-2029</v>
      </c>
      <c r="C84" s="6">
        <f t="shared" si="9"/>
        <v>0</v>
      </c>
      <c r="D84" s="9">
        <f>IF(A84&lt;$D$17,0,IF(A84&gt;$D$27, 0, IF($F$21,  IF(A84&gt;$D$23,  $E$23,  $D$20), $D$20     )))</f>
        <v>0</v>
      </c>
      <c r="E84" s="7">
        <f t="shared" si="10"/>
        <v>0</v>
      </c>
      <c r="F84" s="7">
        <f t="shared" si="11"/>
        <v>0</v>
      </c>
      <c r="G84" s="61">
        <f t="shared" si="7"/>
        <v>0</v>
      </c>
      <c r="H84" s="7">
        <f t="shared" si="12"/>
        <v>0</v>
      </c>
      <c r="I84" s="15">
        <f t="shared" si="13"/>
        <v>0</v>
      </c>
    </row>
    <row r="85" spans="1:9" x14ac:dyDescent="0.2">
      <c r="A85" s="1">
        <f t="shared" si="6"/>
        <v>47392</v>
      </c>
      <c r="B85" s="14" t="str">
        <f t="shared" si="8"/>
        <v>oct-2029</v>
      </c>
      <c r="C85" s="6">
        <f t="shared" si="9"/>
        <v>0</v>
      </c>
      <c r="D85" s="9">
        <f>IF(A85&lt;$D$17,0,IF(A85&gt;$D$27, 0, IF($F$21,  IF(A85&gt;$D$23,  $E$23,  $D$20), $D$20     )))</f>
        <v>0</v>
      </c>
      <c r="E85" s="7">
        <f t="shared" si="10"/>
        <v>0</v>
      </c>
      <c r="F85" s="7">
        <f t="shared" si="11"/>
        <v>0</v>
      </c>
      <c r="G85" s="61">
        <f t="shared" si="7"/>
        <v>0</v>
      </c>
      <c r="H85" s="7">
        <f t="shared" si="12"/>
        <v>0</v>
      </c>
      <c r="I85" s="15">
        <f t="shared" si="13"/>
        <v>0</v>
      </c>
    </row>
    <row r="86" spans="1:9" x14ac:dyDescent="0.2">
      <c r="A86" s="1">
        <f t="shared" si="6"/>
        <v>47423</v>
      </c>
      <c r="B86" s="14" t="str">
        <f t="shared" si="8"/>
        <v>nov-2029</v>
      </c>
      <c r="C86" s="6">
        <f t="shared" si="9"/>
        <v>0</v>
      </c>
      <c r="D86" s="9">
        <f>IF(A86&lt;$D$17,0,IF(A86&gt;$D$27, 0, IF($F$21,  IF(A86&gt;$D$23,  $E$23,  $D$20), $D$20     )))</f>
        <v>0</v>
      </c>
      <c r="E86" s="7">
        <f t="shared" si="10"/>
        <v>0</v>
      </c>
      <c r="F86" s="7">
        <f t="shared" si="11"/>
        <v>0</v>
      </c>
      <c r="G86" s="61">
        <f t="shared" si="7"/>
        <v>0</v>
      </c>
      <c r="H86" s="7">
        <f t="shared" si="12"/>
        <v>0</v>
      </c>
      <c r="I86" s="15">
        <f t="shared" si="13"/>
        <v>0</v>
      </c>
    </row>
    <row r="87" spans="1:9" x14ac:dyDescent="0.2">
      <c r="A87" s="1">
        <f t="shared" si="6"/>
        <v>47453</v>
      </c>
      <c r="B87" s="14" t="str">
        <f t="shared" si="8"/>
        <v>déc-2029</v>
      </c>
      <c r="C87" s="6">
        <f t="shared" si="9"/>
        <v>0</v>
      </c>
      <c r="D87" s="9">
        <f>IF(A87&lt;$D$17,0,IF(A87&gt;$D$27, 0, IF($F$21,  IF(A87&gt;$D$23,  $E$23,  $D$20), $D$20     )))</f>
        <v>0</v>
      </c>
      <c r="E87" s="7">
        <f t="shared" si="10"/>
        <v>0</v>
      </c>
      <c r="F87" s="7">
        <f t="shared" si="11"/>
        <v>0</v>
      </c>
      <c r="G87" s="61">
        <f t="shared" si="7"/>
        <v>0</v>
      </c>
      <c r="H87" s="7">
        <f t="shared" si="12"/>
        <v>0</v>
      </c>
      <c r="I87" s="15">
        <f t="shared" si="13"/>
        <v>0</v>
      </c>
    </row>
    <row r="88" spans="1:9" x14ac:dyDescent="0.2">
      <c r="A88" s="1">
        <f t="shared" si="6"/>
        <v>47484</v>
      </c>
      <c r="B88" s="14" t="str">
        <f t="shared" si="8"/>
        <v>janv-2030</v>
      </c>
      <c r="C88" s="6">
        <f t="shared" si="9"/>
        <v>0</v>
      </c>
      <c r="D88" s="9">
        <f>IF(A88&lt;$D$17,0,IF(A88&gt;$D$27, 0, IF($F$21,  IF(A88&gt;$D$23,  $E$23,  $D$20), $D$20     )))</f>
        <v>0</v>
      </c>
      <c r="E88" s="7">
        <f t="shared" si="10"/>
        <v>0</v>
      </c>
      <c r="F88" s="7">
        <f t="shared" si="11"/>
        <v>0</v>
      </c>
      <c r="G88" s="61">
        <f t="shared" si="7"/>
        <v>0</v>
      </c>
      <c r="H88" s="7">
        <f t="shared" si="12"/>
        <v>0</v>
      </c>
      <c r="I88" s="15">
        <f t="shared" si="13"/>
        <v>0</v>
      </c>
    </row>
    <row r="89" spans="1:9" x14ac:dyDescent="0.2">
      <c r="A89" s="1">
        <f t="shared" si="6"/>
        <v>47515</v>
      </c>
      <c r="B89" s="14" t="str">
        <f t="shared" si="8"/>
        <v>févr-2030</v>
      </c>
      <c r="C89" s="6">
        <f t="shared" si="9"/>
        <v>0</v>
      </c>
      <c r="D89" s="9">
        <f>IF(A89&lt;$D$17,0,IF(A89&gt;$D$27, 0, IF($F$21,  IF(A89&gt;$D$23,  $E$23,  $D$20), $D$20     )))</f>
        <v>0</v>
      </c>
      <c r="E89" s="7">
        <f t="shared" si="10"/>
        <v>0</v>
      </c>
      <c r="F89" s="7">
        <f t="shared" si="11"/>
        <v>0</v>
      </c>
      <c r="G89" s="61">
        <f t="shared" si="7"/>
        <v>0</v>
      </c>
      <c r="H89" s="7">
        <f t="shared" si="12"/>
        <v>0</v>
      </c>
      <c r="I89" s="15">
        <f t="shared" si="13"/>
        <v>0</v>
      </c>
    </row>
    <row r="90" spans="1:9" x14ac:dyDescent="0.2">
      <c r="A90" s="1">
        <f t="shared" si="6"/>
        <v>47543</v>
      </c>
      <c r="B90" s="14" t="str">
        <f t="shared" si="8"/>
        <v>mars-2030</v>
      </c>
      <c r="C90" s="6">
        <f t="shared" si="9"/>
        <v>0</v>
      </c>
      <c r="D90" s="9">
        <f>IF(A90&lt;$D$17,0,IF(A90&gt;$D$27, 0, IF($F$21,  IF(A90&gt;$D$23,  $E$23,  $D$20), $D$20     )))</f>
        <v>0</v>
      </c>
      <c r="E90" s="7">
        <f t="shared" si="10"/>
        <v>0</v>
      </c>
      <c r="F90" s="7">
        <f t="shared" si="11"/>
        <v>0</v>
      </c>
      <c r="G90" s="61">
        <f t="shared" si="7"/>
        <v>0</v>
      </c>
      <c r="H90" s="7">
        <f t="shared" si="12"/>
        <v>0</v>
      </c>
      <c r="I90" s="15">
        <f t="shared" si="13"/>
        <v>0</v>
      </c>
    </row>
    <row r="91" spans="1:9" x14ac:dyDescent="0.2">
      <c r="A91" s="1">
        <f t="shared" si="6"/>
        <v>47574</v>
      </c>
      <c r="B91" s="14" t="str">
        <f t="shared" si="8"/>
        <v>avr-2030</v>
      </c>
      <c r="C91" s="6">
        <f t="shared" si="9"/>
        <v>0</v>
      </c>
      <c r="D91" s="9">
        <f>IF(A91&lt;$D$17,0,IF(A91&gt;$D$27, 0, IF($F$21,  IF(A91&gt;$D$23,  $E$23,  $D$20), $D$20     )))</f>
        <v>0</v>
      </c>
      <c r="E91" s="7">
        <f t="shared" si="10"/>
        <v>0</v>
      </c>
      <c r="F91" s="7">
        <f t="shared" si="11"/>
        <v>0</v>
      </c>
      <c r="G91" s="61">
        <f t="shared" si="7"/>
        <v>0</v>
      </c>
      <c r="H91" s="7">
        <f t="shared" si="12"/>
        <v>0</v>
      </c>
      <c r="I91" s="15">
        <f t="shared" si="13"/>
        <v>0</v>
      </c>
    </row>
    <row r="92" spans="1:9" x14ac:dyDescent="0.2">
      <c r="A92" s="1">
        <f t="shared" si="6"/>
        <v>47604</v>
      </c>
      <c r="B92" s="14" t="str">
        <f t="shared" si="8"/>
        <v>mai-2030</v>
      </c>
      <c r="C92" s="6">
        <f t="shared" si="9"/>
        <v>0</v>
      </c>
      <c r="D92" s="9">
        <f>IF(A92&lt;$D$17,0,IF(A92&gt;$D$27, 0, IF($F$21,  IF(A92&gt;$D$23,  $E$23,  $D$20), $D$20     )))</f>
        <v>0</v>
      </c>
      <c r="E92" s="7">
        <f t="shared" si="10"/>
        <v>0</v>
      </c>
      <c r="F92" s="7">
        <f t="shared" si="11"/>
        <v>0</v>
      </c>
      <c r="G92" s="61">
        <f t="shared" si="7"/>
        <v>0</v>
      </c>
      <c r="H92" s="7">
        <f t="shared" si="12"/>
        <v>0</v>
      </c>
      <c r="I92" s="15">
        <f t="shared" si="13"/>
        <v>0</v>
      </c>
    </row>
    <row r="93" spans="1:9" x14ac:dyDescent="0.2">
      <c r="A93" s="1" t="str">
        <f t="shared" si="6"/>
        <v/>
      </c>
      <c r="B93" s="14" t="str">
        <f t="shared" si="8"/>
        <v/>
      </c>
      <c r="C93" s="6">
        <f t="shared" si="9"/>
        <v>0</v>
      </c>
      <c r="D93" s="9">
        <f>IF(A93&lt;$D$17,0,IF(A93&gt;$D$27, 0, IF($F$21,  IF(A93&gt;$D$23,  $E$23,  $D$20), $D$20     )))</f>
        <v>0</v>
      </c>
      <c r="E93" s="7">
        <f t="shared" si="10"/>
        <v>0</v>
      </c>
      <c r="F93" s="7">
        <f t="shared" si="11"/>
        <v>0</v>
      </c>
      <c r="G93" s="61">
        <f t="shared" si="7"/>
        <v>0</v>
      </c>
      <c r="H93" s="7">
        <f t="shared" si="12"/>
        <v>0</v>
      </c>
      <c r="I93" s="15">
        <f t="shared" si="13"/>
        <v>0</v>
      </c>
    </row>
    <row r="94" spans="1:9" x14ac:dyDescent="0.2">
      <c r="A94" s="1" t="str">
        <f t="shared" si="6"/>
        <v/>
      </c>
      <c r="B94" s="14" t="str">
        <f t="shared" si="8"/>
        <v/>
      </c>
      <c r="C94" s="6">
        <f t="shared" si="9"/>
        <v>0</v>
      </c>
      <c r="D94" s="9">
        <f>IF(A94&lt;$D$17,0,IF(A94&gt;$D$27, 0, IF($F$21,  IF(A94&gt;$D$23,  $E$23,  $D$20), $D$20     )))</f>
        <v>0</v>
      </c>
      <c r="E94" s="7">
        <f t="shared" si="10"/>
        <v>0</v>
      </c>
      <c r="F94" s="7">
        <f t="shared" si="11"/>
        <v>0</v>
      </c>
      <c r="G94" s="61">
        <f t="shared" si="7"/>
        <v>0</v>
      </c>
      <c r="H94" s="7">
        <f t="shared" si="12"/>
        <v>0</v>
      </c>
      <c r="I94" s="15">
        <f t="shared" si="13"/>
        <v>0</v>
      </c>
    </row>
    <row r="95" spans="1:9" x14ac:dyDescent="0.2">
      <c r="A95" s="1" t="str">
        <f t="shared" si="6"/>
        <v/>
      </c>
      <c r="B95" s="14" t="str">
        <f t="shared" si="8"/>
        <v/>
      </c>
      <c r="C95" s="6">
        <f t="shared" si="9"/>
        <v>0</v>
      </c>
      <c r="D95" s="9">
        <f>IF(A95&lt;$D$17,0,IF(A95&gt;$D$27, 0, IF($F$21,  IF(A95&gt;$D$23,  $E$23,  $D$20), $D$20     )))</f>
        <v>0</v>
      </c>
      <c r="E95" s="7">
        <f t="shared" si="10"/>
        <v>0</v>
      </c>
      <c r="F95" s="7">
        <f t="shared" si="11"/>
        <v>0</v>
      </c>
      <c r="G95" s="61">
        <f t="shared" si="7"/>
        <v>0</v>
      </c>
      <c r="H95" s="7">
        <f t="shared" si="12"/>
        <v>0</v>
      </c>
      <c r="I95" s="15">
        <f t="shared" si="13"/>
        <v>0</v>
      </c>
    </row>
    <row r="96" spans="1:9" x14ac:dyDescent="0.2">
      <c r="A96" s="1" t="str">
        <f t="shared" si="6"/>
        <v/>
      </c>
      <c r="B96" s="14" t="str">
        <f t="shared" si="8"/>
        <v/>
      </c>
      <c r="C96" s="6">
        <f t="shared" si="9"/>
        <v>0</v>
      </c>
      <c r="D96" s="9">
        <f>IF(A96&lt;$D$17,0,IF(A96&gt;$D$27, 0, IF($F$21,  IF(A96&gt;$D$23,  $E$23,  $D$20), $D$20     )))</f>
        <v>0</v>
      </c>
      <c r="E96" s="7">
        <f t="shared" si="10"/>
        <v>0</v>
      </c>
      <c r="F96" s="7">
        <f t="shared" si="11"/>
        <v>0</v>
      </c>
      <c r="G96" s="61">
        <f t="shared" si="7"/>
        <v>0</v>
      </c>
      <c r="H96" s="7">
        <f t="shared" si="12"/>
        <v>0</v>
      </c>
      <c r="I96" s="15">
        <f t="shared" si="13"/>
        <v>0</v>
      </c>
    </row>
    <row r="97" spans="1:9" x14ac:dyDescent="0.2">
      <c r="A97" s="1" t="str">
        <f t="shared" si="6"/>
        <v/>
      </c>
      <c r="B97" s="14" t="str">
        <f t="shared" si="8"/>
        <v/>
      </c>
      <c r="C97" s="6">
        <f t="shared" si="9"/>
        <v>0</v>
      </c>
      <c r="D97" s="9">
        <f>IF(A97&lt;$D$17,0,IF(A97&gt;$D$27, 0, IF($F$21,  IF(A97&gt;$D$23,  $E$23,  $D$20), $D$20     )))</f>
        <v>0</v>
      </c>
      <c r="E97" s="7">
        <f t="shared" si="10"/>
        <v>0</v>
      </c>
      <c r="F97" s="7">
        <f t="shared" si="11"/>
        <v>0</v>
      </c>
      <c r="G97" s="61">
        <f t="shared" si="7"/>
        <v>0</v>
      </c>
      <c r="H97" s="7">
        <f t="shared" si="12"/>
        <v>0</v>
      </c>
      <c r="I97" s="15">
        <f t="shared" si="13"/>
        <v>0</v>
      </c>
    </row>
    <row r="98" spans="1:9" x14ac:dyDescent="0.2">
      <c r="A98" s="1" t="str">
        <f t="shared" si="6"/>
        <v/>
      </c>
      <c r="B98" s="14" t="str">
        <f t="shared" si="8"/>
        <v/>
      </c>
      <c r="C98" s="6">
        <f t="shared" si="9"/>
        <v>0</v>
      </c>
      <c r="D98" s="9">
        <f>IF(A98&lt;$D$17,0,IF(A98&gt;$D$27, 0, IF($F$21,  IF(A98&gt;$D$23,  $E$23,  $D$20), $D$20     )))</f>
        <v>0</v>
      </c>
      <c r="E98" s="7">
        <f t="shared" si="10"/>
        <v>0</v>
      </c>
      <c r="F98" s="7">
        <f t="shared" si="11"/>
        <v>0</v>
      </c>
      <c r="G98" s="61">
        <f t="shared" si="7"/>
        <v>0</v>
      </c>
      <c r="H98" s="7">
        <f t="shared" si="12"/>
        <v>0</v>
      </c>
      <c r="I98" s="15">
        <f t="shared" si="13"/>
        <v>0</v>
      </c>
    </row>
    <row r="99" spans="1:9" x14ac:dyDescent="0.2">
      <c r="A99" s="1" t="str">
        <f t="shared" si="6"/>
        <v/>
      </c>
      <c r="B99" s="14" t="str">
        <f t="shared" si="8"/>
        <v/>
      </c>
      <c r="C99" s="6">
        <f t="shared" si="9"/>
        <v>0</v>
      </c>
      <c r="D99" s="9">
        <f>IF(A99&lt;$D$17,0,IF(A99&gt;$D$27, 0, IF($F$21,  IF(A99&gt;$D$23,  $E$23,  $D$20), $D$20     )))</f>
        <v>0</v>
      </c>
      <c r="E99" s="7">
        <f t="shared" si="10"/>
        <v>0</v>
      </c>
      <c r="F99" s="7">
        <f t="shared" si="11"/>
        <v>0</v>
      </c>
      <c r="G99" s="61">
        <f t="shared" si="7"/>
        <v>0</v>
      </c>
      <c r="H99" s="7">
        <f t="shared" si="12"/>
        <v>0</v>
      </c>
      <c r="I99" s="15">
        <f t="shared" si="13"/>
        <v>0</v>
      </c>
    </row>
    <row r="100" spans="1:9" x14ac:dyDescent="0.2">
      <c r="A100" s="1" t="str">
        <f t="shared" si="6"/>
        <v/>
      </c>
      <c r="B100" s="14" t="str">
        <f t="shared" si="8"/>
        <v/>
      </c>
      <c r="C100" s="6">
        <f t="shared" si="9"/>
        <v>0</v>
      </c>
      <c r="D100" s="9">
        <f>IF(A100&lt;$D$17,0,IF(A100&gt;$D$27, 0, IF($F$21,  IF(A100&gt;$D$23,  $E$23,  $D$20), $D$20     )))</f>
        <v>0</v>
      </c>
      <c r="E100" s="7">
        <f t="shared" si="10"/>
        <v>0</v>
      </c>
      <c r="F100" s="7">
        <f t="shared" si="11"/>
        <v>0</v>
      </c>
      <c r="G100" s="61">
        <f t="shared" si="7"/>
        <v>0</v>
      </c>
      <c r="H100" s="7">
        <f t="shared" si="12"/>
        <v>0</v>
      </c>
      <c r="I100" s="15">
        <f t="shared" si="13"/>
        <v>0</v>
      </c>
    </row>
    <row r="101" spans="1:9" x14ac:dyDescent="0.2">
      <c r="A101" s="1" t="str">
        <f t="shared" si="6"/>
        <v/>
      </c>
      <c r="B101" s="14" t="str">
        <f t="shared" si="8"/>
        <v/>
      </c>
      <c r="C101" s="6">
        <f t="shared" si="9"/>
        <v>0</v>
      </c>
      <c r="D101" s="9">
        <f>IF(A101&lt;$D$17,0,IF(A101&gt;$D$27, 0, IF($F$21,  IF(A101&gt;$D$23,  $E$23,  $D$20), $D$20     )))</f>
        <v>0</v>
      </c>
      <c r="E101" s="7">
        <f t="shared" si="10"/>
        <v>0</v>
      </c>
      <c r="F101" s="7">
        <f t="shared" si="11"/>
        <v>0</v>
      </c>
      <c r="G101" s="61">
        <f t="shared" si="7"/>
        <v>0</v>
      </c>
      <c r="H101" s="7">
        <f t="shared" si="12"/>
        <v>0</v>
      </c>
      <c r="I101" s="15">
        <f t="shared" si="13"/>
        <v>0</v>
      </c>
    </row>
    <row r="102" spans="1:9" x14ac:dyDescent="0.2">
      <c r="A102" s="1" t="str">
        <f t="shared" si="6"/>
        <v/>
      </c>
      <c r="B102" s="14" t="str">
        <f t="shared" ref="B102:B133" si="14">TEXT(A102, "mmm-aaaa")</f>
        <v/>
      </c>
      <c r="C102" s="6">
        <f t="shared" ref="C102:C133" si="15">SUM(D101:F101)</f>
        <v>0</v>
      </c>
      <c r="D102" s="9">
        <f>IF(A102&lt;$D$17,0,IF(A102&gt;$D$27, 0, IF($F$21,  IF(A102&gt;$D$23,  $E$23,  $D$20), $D$20     )))</f>
        <v>0</v>
      </c>
      <c r="E102" s="7">
        <f t="shared" ref="E102:E133" si="16">IF(A102&lt;EDATE($D$7,$D$6),$D$12,0)</f>
        <v>0</v>
      </c>
      <c r="F102" s="7">
        <f t="shared" ref="F102:F133" si="17">IF(E102=0,     IF(    A102&lt;  EDATE($D$7,$D$8),          $D$13, 0),0)</f>
        <v>0</v>
      </c>
      <c r="G102" s="61">
        <f t="shared" si="7"/>
        <v>0</v>
      </c>
      <c r="H102" s="7">
        <f t="shared" ref="H102:H133" si="18">IF($D$12-C102&gt;=G101,G101,$D$12-C102 )</f>
        <v>0</v>
      </c>
      <c r="I102" s="15">
        <f t="shared" ref="I102:I133" si="19">C102+H102</f>
        <v>0</v>
      </c>
    </row>
    <row r="103" spans="1:9" x14ac:dyDescent="0.2">
      <c r="A103" s="1" t="str">
        <f t="shared" si="6"/>
        <v/>
      </c>
      <c r="B103" s="14" t="str">
        <f t="shared" si="14"/>
        <v/>
      </c>
      <c r="C103" s="6">
        <f t="shared" si="15"/>
        <v>0</v>
      </c>
      <c r="D103" s="9">
        <f>IF(A103&lt;$D$17,0,IF(A103&gt;$D$27, 0, IF($F$21,  IF(A103&gt;$D$23,  $E$23,  $D$20), $D$20     )))</f>
        <v>0</v>
      </c>
      <c r="E103" s="7">
        <f t="shared" si="16"/>
        <v>0</v>
      </c>
      <c r="F103" s="7">
        <f t="shared" si="17"/>
        <v>0</v>
      </c>
      <c r="G103" s="61">
        <f t="shared" si="7"/>
        <v>0</v>
      </c>
      <c r="H103" s="7">
        <f t="shared" si="18"/>
        <v>0</v>
      </c>
      <c r="I103" s="15">
        <f t="shared" si="19"/>
        <v>0</v>
      </c>
    </row>
    <row r="104" spans="1:9" x14ac:dyDescent="0.2">
      <c r="A104" s="1" t="str">
        <f t="shared" ref="A104:A167" si="20">IF(A103="","",IF(EDATE(A103,1)&lt;=$D$4,EDATE(A103,1),""))</f>
        <v/>
      </c>
      <c r="B104" s="14" t="str">
        <f t="shared" si="14"/>
        <v/>
      </c>
      <c r="C104" s="6">
        <f t="shared" si="15"/>
        <v>0</v>
      </c>
      <c r="D104" s="9">
        <f>IF(A104&lt;$D$17,0,IF(A104&gt;$D$27, 0, IF($F$21,  IF(A104&gt;$D$23,  $E$23,  $D$20), $D$20     )))</f>
        <v>0</v>
      </c>
      <c r="E104" s="7">
        <f t="shared" si="16"/>
        <v>0</v>
      </c>
      <c r="F104" s="7">
        <f t="shared" si="17"/>
        <v>0</v>
      </c>
      <c r="G104" s="61">
        <f t="shared" ref="G104:G167" si="21">IF( G103-H104 &lt; 0, 0, G103-H104)</f>
        <v>0</v>
      </c>
      <c r="H104" s="7">
        <f t="shared" si="18"/>
        <v>0</v>
      </c>
      <c r="I104" s="15">
        <f t="shared" si="19"/>
        <v>0</v>
      </c>
    </row>
    <row r="105" spans="1:9" x14ac:dyDescent="0.2">
      <c r="A105" s="1" t="str">
        <f t="shared" si="20"/>
        <v/>
      </c>
      <c r="B105" s="14" t="str">
        <f t="shared" si="14"/>
        <v/>
      </c>
      <c r="C105" s="6">
        <f t="shared" si="15"/>
        <v>0</v>
      </c>
      <c r="D105" s="9">
        <f>IF(A105&lt;$D$17,0,IF(A105&gt;$D$27, 0, IF($F$21,  IF(A105&gt;$D$23,  $E$23,  $D$20), $D$20     )))</f>
        <v>0</v>
      </c>
      <c r="E105" s="7">
        <f t="shared" si="16"/>
        <v>0</v>
      </c>
      <c r="F105" s="7">
        <f t="shared" si="17"/>
        <v>0</v>
      </c>
      <c r="G105" s="61">
        <f t="shared" si="21"/>
        <v>0</v>
      </c>
      <c r="H105" s="7">
        <f t="shared" si="18"/>
        <v>0</v>
      </c>
      <c r="I105" s="15">
        <f t="shared" si="19"/>
        <v>0</v>
      </c>
    </row>
    <row r="106" spans="1:9" x14ac:dyDescent="0.2">
      <c r="A106" s="1" t="str">
        <f t="shared" si="20"/>
        <v/>
      </c>
      <c r="B106" s="14" t="str">
        <f t="shared" si="14"/>
        <v/>
      </c>
      <c r="C106" s="6">
        <f t="shared" si="15"/>
        <v>0</v>
      </c>
      <c r="D106" s="9">
        <f>IF(A106&lt;$D$17,0,IF(A106&gt;$D$27, 0, IF($F$21,  IF(A106&gt;$D$23,  $E$23,  $D$20), $D$20     )))</f>
        <v>0</v>
      </c>
      <c r="E106" s="7">
        <f t="shared" si="16"/>
        <v>0</v>
      </c>
      <c r="F106" s="7">
        <f t="shared" si="17"/>
        <v>0</v>
      </c>
      <c r="G106" s="61">
        <f t="shared" si="21"/>
        <v>0</v>
      </c>
      <c r="H106" s="7">
        <f t="shared" si="18"/>
        <v>0</v>
      </c>
      <c r="I106" s="15">
        <f t="shared" si="19"/>
        <v>0</v>
      </c>
    </row>
    <row r="107" spans="1:9" x14ac:dyDescent="0.2">
      <c r="A107" s="1" t="str">
        <f t="shared" si="20"/>
        <v/>
      </c>
      <c r="B107" s="14" t="str">
        <f t="shared" si="14"/>
        <v/>
      </c>
      <c r="C107" s="6">
        <f t="shared" si="15"/>
        <v>0</v>
      </c>
      <c r="D107" s="9">
        <f>IF(A107&lt;$D$17,0,IF(A107&gt;$D$27, 0, IF($F$21,  IF(A107&gt;$D$23,  $E$23,  $D$20), $D$20     )))</f>
        <v>0</v>
      </c>
      <c r="E107" s="7">
        <f t="shared" si="16"/>
        <v>0</v>
      </c>
      <c r="F107" s="7">
        <f t="shared" si="17"/>
        <v>0</v>
      </c>
      <c r="G107" s="61">
        <f t="shared" si="21"/>
        <v>0</v>
      </c>
      <c r="H107" s="7">
        <f t="shared" si="18"/>
        <v>0</v>
      </c>
      <c r="I107" s="15">
        <f t="shared" si="19"/>
        <v>0</v>
      </c>
    </row>
    <row r="108" spans="1:9" x14ac:dyDescent="0.2">
      <c r="A108" s="1" t="str">
        <f t="shared" si="20"/>
        <v/>
      </c>
      <c r="B108" s="14" t="str">
        <f t="shared" si="14"/>
        <v/>
      </c>
      <c r="C108" s="6">
        <f t="shared" si="15"/>
        <v>0</v>
      </c>
      <c r="D108" s="9">
        <f>IF(A108&lt;$D$17,0,IF(A108&gt;$D$27, 0, IF($F$21,  IF(A108&gt;$D$23,  $E$23,  $D$20), $D$20     )))</f>
        <v>0</v>
      </c>
      <c r="E108" s="7">
        <f t="shared" si="16"/>
        <v>0</v>
      </c>
      <c r="F108" s="7">
        <f t="shared" si="17"/>
        <v>0</v>
      </c>
      <c r="G108" s="61">
        <f t="shared" si="21"/>
        <v>0</v>
      </c>
      <c r="H108" s="7">
        <f t="shared" si="18"/>
        <v>0</v>
      </c>
      <c r="I108" s="15">
        <f t="shared" si="19"/>
        <v>0</v>
      </c>
    </row>
    <row r="109" spans="1:9" x14ac:dyDescent="0.2">
      <c r="A109" s="1" t="str">
        <f t="shared" si="20"/>
        <v/>
      </c>
      <c r="B109" s="14" t="str">
        <f t="shared" si="14"/>
        <v/>
      </c>
      <c r="C109" s="6">
        <f t="shared" si="15"/>
        <v>0</v>
      </c>
      <c r="D109" s="9">
        <f>IF(A109&lt;$D$17,0,IF(A109&gt;$D$27, 0, IF($F$21,  IF(A109&gt;$D$23,  $E$23,  $D$20), $D$20     )))</f>
        <v>0</v>
      </c>
      <c r="E109" s="7">
        <f t="shared" si="16"/>
        <v>0</v>
      </c>
      <c r="F109" s="7">
        <f t="shared" si="17"/>
        <v>0</v>
      </c>
      <c r="G109" s="61">
        <f t="shared" si="21"/>
        <v>0</v>
      </c>
      <c r="H109" s="7">
        <f t="shared" si="18"/>
        <v>0</v>
      </c>
      <c r="I109" s="15">
        <f t="shared" si="19"/>
        <v>0</v>
      </c>
    </row>
    <row r="110" spans="1:9" x14ac:dyDescent="0.2">
      <c r="A110" s="1" t="str">
        <f t="shared" si="20"/>
        <v/>
      </c>
      <c r="B110" s="14" t="str">
        <f t="shared" si="14"/>
        <v/>
      </c>
      <c r="C110" s="6">
        <f t="shared" si="15"/>
        <v>0</v>
      </c>
      <c r="D110" s="9">
        <f>IF(A110&lt;$D$17,0,IF(A110&gt;$D$27, 0, IF($F$21,  IF(A110&gt;$D$23,  $E$23,  $D$20), $D$20     )))</f>
        <v>0</v>
      </c>
      <c r="E110" s="7">
        <f t="shared" si="16"/>
        <v>0</v>
      </c>
      <c r="F110" s="7">
        <f t="shared" si="17"/>
        <v>0</v>
      </c>
      <c r="G110" s="61">
        <f t="shared" si="21"/>
        <v>0</v>
      </c>
      <c r="H110" s="7">
        <f t="shared" si="18"/>
        <v>0</v>
      </c>
      <c r="I110" s="15">
        <f t="shared" si="19"/>
        <v>0</v>
      </c>
    </row>
    <row r="111" spans="1:9" x14ac:dyDescent="0.2">
      <c r="A111" s="1" t="str">
        <f t="shared" si="20"/>
        <v/>
      </c>
      <c r="B111" s="14" t="str">
        <f t="shared" si="14"/>
        <v/>
      </c>
      <c r="C111" s="6">
        <f t="shared" si="15"/>
        <v>0</v>
      </c>
      <c r="D111" s="9">
        <f>IF(A111&lt;$D$17,0,IF(A111&gt;$D$27, 0, IF($F$21,  IF(A111&gt;$D$23,  $E$23,  $D$20), $D$20     )))</f>
        <v>0</v>
      </c>
      <c r="E111" s="7">
        <f t="shared" si="16"/>
        <v>0</v>
      </c>
      <c r="F111" s="7">
        <f t="shared" si="17"/>
        <v>0</v>
      </c>
      <c r="G111" s="61">
        <f t="shared" si="21"/>
        <v>0</v>
      </c>
      <c r="H111" s="7">
        <f t="shared" si="18"/>
        <v>0</v>
      </c>
      <c r="I111" s="15">
        <f t="shared" si="19"/>
        <v>0</v>
      </c>
    </row>
    <row r="112" spans="1:9" x14ac:dyDescent="0.2">
      <c r="A112" s="1" t="str">
        <f t="shared" si="20"/>
        <v/>
      </c>
      <c r="B112" s="14" t="str">
        <f t="shared" si="14"/>
        <v/>
      </c>
      <c r="C112" s="6">
        <f t="shared" si="15"/>
        <v>0</v>
      </c>
      <c r="D112" s="9">
        <f>IF(A112&lt;$D$17,0,IF(A112&gt;$D$27, 0, IF($F$21,  IF(A112&gt;$D$23,  $E$23,  $D$20), $D$20     )))</f>
        <v>0</v>
      </c>
      <c r="E112" s="7">
        <f t="shared" si="16"/>
        <v>0</v>
      </c>
      <c r="F112" s="7">
        <f t="shared" si="17"/>
        <v>0</v>
      </c>
      <c r="G112" s="61">
        <f t="shared" si="21"/>
        <v>0</v>
      </c>
      <c r="H112" s="7">
        <f t="shared" si="18"/>
        <v>0</v>
      </c>
      <c r="I112" s="15">
        <f t="shared" si="19"/>
        <v>0</v>
      </c>
    </row>
    <row r="113" spans="1:9" x14ac:dyDescent="0.2">
      <c r="A113" s="1" t="str">
        <f t="shared" si="20"/>
        <v/>
      </c>
      <c r="B113" s="14" t="str">
        <f t="shared" si="14"/>
        <v/>
      </c>
      <c r="C113" s="6">
        <f t="shared" si="15"/>
        <v>0</v>
      </c>
      <c r="D113" s="9">
        <f>IF(A113&lt;$D$17,0,IF(A113&gt;$D$27, 0, IF($F$21,  IF(A113&gt;$D$23,  $E$23,  $D$20), $D$20     )))</f>
        <v>0</v>
      </c>
      <c r="E113" s="7">
        <f t="shared" si="16"/>
        <v>0</v>
      </c>
      <c r="F113" s="7">
        <f t="shared" si="17"/>
        <v>0</v>
      </c>
      <c r="G113" s="61">
        <f t="shared" si="21"/>
        <v>0</v>
      </c>
      <c r="H113" s="7">
        <f t="shared" si="18"/>
        <v>0</v>
      </c>
      <c r="I113" s="15">
        <f t="shared" si="19"/>
        <v>0</v>
      </c>
    </row>
    <row r="114" spans="1:9" x14ac:dyDescent="0.2">
      <c r="A114" s="1" t="str">
        <f t="shared" si="20"/>
        <v/>
      </c>
      <c r="B114" s="14" t="str">
        <f t="shared" si="14"/>
        <v/>
      </c>
      <c r="C114" s="6">
        <f t="shared" si="15"/>
        <v>0</v>
      </c>
      <c r="D114" s="9">
        <f>IF(A114&lt;$D$17,0,IF(A114&gt;$D$27, 0, IF($F$21,  IF(A114&gt;$D$23,  $E$23,  $D$20), $D$20     )))</f>
        <v>0</v>
      </c>
      <c r="E114" s="7">
        <f t="shared" si="16"/>
        <v>0</v>
      </c>
      <c r="F114" s="7">
        <f t="shared" si="17"/>
        <v>0</v>
      </c>
      <c r="G114" s="61">
        <f t="shared" si="21"/>
        <v>0</v>
      </c>
      <c r="H114" s="7">
        <f t="shared" si="18"/>
        <v>0</v>
      </c>
      <c r="I114" s="15">
        <f t="shared" si="19"/>
        <v>0</v>
      </c>
    </row>
    <row r="115" spans="1:9" x14ac:dyDescent="0.2">
      <c r="A115" s="1" t="str">
        <f t="shared" si="20"/>
        <v/>
      </c>
      <c r="B115" s="14" t="str">
        <f t="shared" si="14"/>
        <v/>
      </c>
      <c r="C115" s="6">
        <f t="shared" si="15"/>
        <v>0</v>
      </c>
      <c r="D115" s="9">
        <f>IF(A115&lt;$D$17,0,IF(A115&gt;$D$27, 0, IF($F$21,  IF(A115&gt;$D$23,  $E$23,  $D$20), $D$20     )))</f>
        <v>0</v>
      </c>
      <c r="E115" s="7">
        <f t="shared" si="16"/>
        <v>0</v>
      </c>
      <c r="F115" s="7">
        <f t="shared" si="17"/>
        <v>0</v>
      </c>
      <c r="G115" s="61">
        <f t="shared" si="21"/>
        <v>0</v>
      </c>
      <c r="H115" s="7">
        <f t="shared" si="18"/>
        <v>0</v>
      </c>
      <c r="I115" s="15">
        <f t="shared" si="19"/>
        <v>0</v>
      </c>
    </row>
    <row r="116" spans="1:9" x14ac:dyDescent="0.2">
      <c r="A116" s="1" t="str">
        <f t="shared" si="20"/>
        <v/>
      </c>
      <c r="B116" s="14" t="str">
        <f t="shared" si="14"/>
        <v/>
      </c>
      <c r="C116" s="6">
        <f t="shared" si="15"/>
        <v>0</v>
      </c>
      <c r="D116" s="9">
        <f>IF(A116&lt;$D$17,0,IF(A116&gt;$D$27, 0, IF($F$21,  IF(A116&gt;$D$23,  $E$23,  $D$20), $D$20     )))</f>
        <v>0</v>
      </c>
      <c r="E116" s="7">
        <f t="shared" si="16"/>
        <v>0</v>
      </c>
      <c r="F116" s="7">
        <f t="shared" si="17"/>
        <v>0</v>
      </c>
      <c r="G116" s="61">
        <f t="shared" si="21"/>
        <v>0</v>
      </c>
      <c r="H116" s="7">
        <f t="shared" si="18"/>
        <v>0</v>
      </c>
      <c r="I116" s="15">
        <f t="shared" si="19"/>
        <v>0</v>
      </c>
    </row>
    <row r="117" spans="1:9" x14ac:dyDescent="0.2">
      <c r="A117" s="1" t="str">
        <f t="shared" si="20"/>
        <v/>
      </c>
      <c r="B117" s="14" t="str">
        <f t="shared" si="14"/>
        <v/>
      </c>
      <c r="C117" s="6">
        <f t="shared" si="15"/>
        <v>0</v>
      </c>
      <c r="D117" s="9">
        <f>IF(A117&lt;$D$17,0,IF(A117&gt;$D$27, 0, IF($F$21,  IF(A117&gt;$D$23,  $E$23,  $D$20), $D$20     )))</f>
        <v>0</v>
      </c>
      <c r="E117" s="7">
        <f t="shared" si="16"/>
        <v>0</v>
      </c>
      <c r="F117" s="7">
        <f t="shared" si="17"/>
        <v>0</v>
      </c>
      <c r="G117" s="61">
        <f t="shared" si="21"/>
        <v>0</v>
      </c>
      <c r="H117" s="7">
        <f t="shared" si="18"/>
        <v>0</v>
      </c>
      <c r="I117" s="15">
        <f t="shared" si="19"/>
        <v>0</v>
      </c>
    </row>
    <row r="118" spans="1:9" x14ac:dyDescent="0.2">
      <c r="A118" s="1" t="str">
        <f t="shared" si="20"/>
        <v/>
      </c>
      <c r="B118" s="14" t="str">
        <f t="shared" si="14"/>
        <v/>
      </c>
      <c r="C118" s="6">
        <f t="shared" si="15"/>
        <v>0</v>
      </c>
      <c r="D118" s="9">
        <f>IF(A118&lt;$D$17,0,IF(A118&gt;$D$27, 0, IF($F$21,  IF(A118&gt;$D$23,  $E$23,  $D$20), $D$20     )))</f>
        <v>0</v>
      </c>
      <c r="E118" s="7">
        <f t="shared" si="16"/>
        <v>0</v>
      </c>
      <c r="F118" s="7">
        <f t="shared" si="17"/>
        <v>0</v>
      </c>
      <c r="G118" s="61">
        <f t="shared" si="21"/>
        <v>0</v>
      </c>
      <c r="H118" s="7">
        <f t="shared" si="18"/>
        <v>0</v>
      </c>
      <c r="I118" s="15">
        <f t="shared" si="19"/>
        <v>0</v>
      </c>
    </row>
    <row r="119" spans="1:9" x14ac:dyDescent="0.2">
      <c r="A119" s="1" t="str">
        <f t="shared" si="20"/>
        <v/>
      </c>
      <c r="B119" s="14" t="str">
        <f t="shared" si="14"/>
        <v/>
      </c>
      <c r="C119" s="6">
        <f t="shared" si="15"/>
        <v>0</v>
      </c>
      <c r="D119" s="9">
        <f>IF(A119&lt;$D$17,0,IF(A119&gt;$D$27, 0, IF($F$21,  IF(A119&gt;$D$23,  $E$23,  $D$20), $D$20     )))</f>
        <v>0</v>
      </c>
      <c r="E119" s="7">
        <f t="shared" si="16"/>
        <v>0</v>
      </c>
      <c r="F119" s="7">
        <f t="shared" si="17"/>
        <v>0</v>
      </c>
      <c r="G119" s="61">
        <f t="shared" si="21"/>
        <v>0</v>
      </c>
      <c r="H119" s="7">
        <f t="shared" si="18"/>
        <v>0</v>
      </c>
      <c r="I119" s="15">
        <f t="shared" si="19"/>
        <v>0</v>
      </c>
    </row>
    <row r="120" spans="1:9" x14ac:dyDescent="0.2">
      <c r="A120" s="1" t="str">
        <f t="shared" si="20"/>
        <v/>
      </c>
      <c r="B120" s="14" t="str">
        <f t="shared" si="14"/>
        <v/>
      </c>
      <c r="C120" s="6">
        <f t="shared" si="15"/>
        <v>0</v>
      </c>
      <c r="D120" s="9">
        <f>IF(A120&lt;$D$17,0,IF(A120&gt;$D$27, 0, IF($F$21,  IF(A120&gt;$D$23,  $E$23,  $D$20), $D$20     )))</f>
        <v>0</v>
      </c>
      <c r="E120" s="7">
        <f t="shared" si="16"/>
        <v>0</v>
      </c>
      <c r="F120" s="7">
        <f t="shared" si="17"/>
        <v>0</v>
      </c>
      <c r="G120" s="61">
        <f t="shared" si="21"/>
        <v>0</v>
      </c>
      <c r="H120" s="7">
        <f t="shared" si="18"/>
        <v>0</v>
      </c>
      <c r="I120" s="15">
        <f t="shared" si="19"/>
        <v>0</v>
      </c>
    </row>
    <row r="121" spans="1:9" x14ac:dyDescent="0.2">
      <c r="A121" s="1" t="str">
        <f t="shared" si="20"/>
        <v/>
      </c>
      <c r="B121" s="14" t="str">
        <f t="shared" si="14"/>
        <v/>
      </c>
      <c r="C121" s="6">
        <f t="shared" si="15"/>
        <v>0</v>
      </c>
      <c r="D121" s="9">
        <f>IF(A121&lt;$D$17,0,IF(A121&gt;$D$27, 0, IF($F$21,  IF(A121&gt;$D$23,  $E$23,  $D$20), $D$20     )))</f>
        <v>0</v>
      </c>
      <c r="E121" s="7">
        <f t="shared" si="16"/>
        <v>0</v>
      </c>
      <c r="F121" s="7">
        <f t="shared" si="17"/>
        <v>0</v>
      </c>
      <c r="G121" s="61">
        <f t="shared" si="21"/>
        <v>0</v>
      </c>
      <c r="H121" s="7">
        <f t="shared" si="18"/>
        <v>0</v>
      </c>
      <c r="I121" s="15">
        <f t="shared" si="19"/>
        <v>0</v>
      </c>
    </row>
    <row r="122" spans="1:9" x14ac:dyDescent="0.2">
      <c r="A122" s="1" t="str">
        <f t="shared" si="20"/>
        <v/>
      </c>
      <c r="B122" s="14" t="str">
        <f t="shared" si="14"/>
        <v/>
      </c>
      <c r="C122" s="6">
        <f t="shared" si="15"/>
        <v>0</v>
      </c>
      <c r="D122" s="9">
        <f>IF(A122&lt;$D$17,0,IF(A122&gt;$D$27, 0, IF($F$21,  IF(A122&gt;$D$23,  $E$23,  $D$20), $D$20     )))</f>
        <v>0</v>
      </c>
      <c r="E122" s="7">
        <f t="shared" si="16"/>
        <v>0</v>
      </c>
      <c r="F122" s="7">
        <f t="shared" si="17"/>
        <v>0</v>
      </c>
      <c r="G122" s="61">
        <f t="shared" si="21"/>
        <v>0</v>
      </c>
      <c r="H122" s="7">
        <f t="shared" si="18"/>
        <v>0</v>
      </c>
      <c r="I122" s="15">
        <f t="shared" si="19"/>
        <v>0</v>
      </c>
    </row>
    <row r="123" spans="1:9" x14ac:dyDescent="0.2">
      <c r="A123" s="1" t="str">
        <f t="shared" si="20"/>
        <v/>
      </c>
      <c r="B123" s="14" t="str">
        <f t="shared" si="14"/>
        <v/>
      </c>
      <c r="C123" s="6">
        <f t="shared" si="15"/>
        <v>0</v>
      </c>
      <c r="D123" s="9">
        <f>IF(A123&lt;$D$17,0,IF(A123&gt;$D$27, 0, IF($F$21,  IF(A123&gt;$D$23,  $E$23,  $D$20), $D$20     )))</f>
        <v>0</v>
      </c>
      <c r="E123" s="7">
        <f t="shared" si="16"/>
        <v>0</v>
      </c>
      <c r="F123" s="7">
        <f t="shared" si="17"/>
        <v>0</v>
      </c>
      <c r="G123" s="61">
        <f t="shared" si="21"/>
        <v>0</v>
      </c>
      <c r="H123" s="7">
        <f t="shared" si="18"/>
        <v>0</v>
      </c>
      <c r="I123" s="15">
        <f t="shared" si="19"/>
        <v>0</v>
      </c>
    </row>
    <row r="124" spans="1:9" x14ac:dyDescent="0.2">
      <c r="A124" s="1" t="str">
        <f t="shared" si="20"/>
        <v/>
      </c>
      <c r="B124" s="14" t="str">
        <f t="shared" si="14"/>
        <v/>
      </c>
      <c r="C124" s="6">
        <f t="shared" si="15"/>
        <v>0</v>
      </c>
      <c r="D124" s="9">
        <f>IF(A124&lt;$D$17,0,IF(A124&gt;$D$27, 0, IF($F$21,  IF(A124&gt;$D$23,  $E$23,  $D$20), $D$20     )))</f>
        <v>0</v>
      </c>
      <c r="E124" s="7">
        <f t="shared" si="16"/>
        <v>0</v>
      </c>
      <c r="F124" s="7">
        <f t="shared" si="17"/>
        <v>0</v>
      </c>
      <c r="G124" s="61">
        <f t="shared" si="21"/>
        <v>0</v>
      </c>
      <c r="H124" s="7">
        <f t="shared" si="18"/>
        <v>0</v>
      </c>
      <c r="I124" s="15">
        <f t="shared" si="19"/>
        <v>0</v>
      </c>
    </row>
    <row r="125" spans="1:9" x14ac:dyDescent="0.2">
      <c r="A125" s="1" t="str">
        <f t="shared" si="20"/>
        <v/>
      </c>
      <c r="B125" s="14" t="str">
        <f t="shared" si="14"/>
        <v/>
      </c>
      <c r="C125" s="6">
        <f t="shared" si="15"/>
        <v>0</v>
      </c>
      <c r="D125" s="9">
        <f>IF(A125&lt;$D$17,0,IF(A125&gt;$D$27, 0, IF($F$21,  IF(A125&gt;$D$23,  $E$23,  $D$20), $D$20     )))</f>
        <v>0</v>
      </c>
      <c r="E125" s="7">
        <f t="shared" si="16"/>
        <v>0</v>
      </c>
      <c r="F125" s="7">
        <f t="shared" si="17"/>
        <v>0</v>
      </c>
      <c r="G125" s="61">
        <f t="shared" si="21"/>
        <v>0</v>
      </c>
      <c r="H125" s="7">
        <f t="shared" si="18"/>
        <v>0</v>
      </c>
      <c r="I125" s="15">
        <f t="shared" si="19"/>
        <v>0</v>
      </c>
    </row>
    <row r="126" spans="1:9" x14ac:dyDescent="0.2">
      <c r="A126" s="1" t="str">
        <f t="shared" si="20"/>
        <v/>
      </c>
      <c r="B126" s="14" t="str">
        <f t="shared" si="14"/>
        <v/>
      </c>
      <c r="C126" s="6">
        <f t="shared" si="15"/>
        <v>0</v>
      </c>
      <c r="D126" s="9">
        <f>IF(A126&lt;$D$17,0,IF(A126&gt;$D$27, 0, IF($F$21,  IF(A126&gt;$D$23,  $E$23,  $D$20), $D$20     )))</f>
        <v>0</v>
      </c>
      <c r="E126" s="7">
        <f t="shared" si="16"/>
        <v>0</v>
      </c>
      <c r="F126" s="7">
        <f t="shared" si="17"/>
        <v>0</v>
      </c>
      <c r="G126" s="61">
        <f t="shared" si="21"/>
        <v>0</v>
      </c>
      <c r="H126" s="7">
        <f t="shared" si="18"/>
        <v>0</v>
      </c>
      <c r="I126" s="15">
        <f t="shared" si="19"/>
        <v>0</v>
      </c>
    </row>
    <row r="127" spans="1:9" x14ac:dyDescent="0.2">
      <c r="A127" s="1" t="str">
        <f t="shared" si="20"/>
        <v/>
      </c>
      <c r="B127" s="14" t="str">
        <f t="shared" si="14"/>
        <v/>
      </c>
      <c r="C127" s="6">
        <f t="shared" si="15"/>
        <v>0</v>
      </c>
      <c r="D127" s="9">
        <f>IF(A127&lt;$D$17,0,IF(A127&gt;$D$27, 0, IF($F$21,  IF(A127&gt;$D$23,  $E$23,  $D$20), $D$20     )))</f>
        <v>0</v>
      </c>
      <c r="E127" s="7">
        <f t="shared" si="16"/>
        <v>0</v>
      </c>
      <c r="F127" s="7">
        <f t="shared" si="17"/>
        <v>0</v>
      </c>
      <c r="G127" s="61">
        <f t="shared" si="21"/>
        <v>0</v>
      </c>
      <c r="H127" s="7">
        <f t="shared" si="18"/>
        <v>0</v>
      </c>
      <c r="I127" s="15">
        <f t="shared" si="19"/>
        <v>0</v>
      </c>
    </row>
    <row r="128" spans="1:9" x14ac:dyDescent="0.2">
      <c r="A128" s="1" t="str">
        <f t="shared" si="20"/>
        <v/>
      </c>
      <c r="B128" s="14" t="str">
        <f t="shared" si="14"/>
        <v/>
      </c>
      <c r="C128" s="6">
        <f t="shared" si="15"/>
        <v>0</v>
      </c>
      <c r="D128" s="9">
        <f>IF(A128&lt;$D$17,0,IF(A128&gt;$D$27, 0, IF($F$21,  IF(A128&gt;$D$23,  $E$23,  $D$20), $D$20     )))</f>
        <v>0</v>
      </c>
      <c r="E128" s="7">
        <f t="shared" si="16"/>
        <v>0</v>
      </c>
      <c r="F128" s="7">
        <f t="shared" si="17"/>
        <v>0</v>
      </c>
      <c r="G128" s="61">
        <f t="shared" si="21"/>
        <v>0</v>
      </c>
      <c r="H128" s="7">
        <f t="shared" si="18"/>
        <v>0</v>
      </c>
      <c r="I128" s="15">
        <f t="shared" si="19"/>
        <v>0</v>
      </c>
    </row>
    <row r="129" spans="1:9" x14ac:dyDescent="0.2">
      <c r="A129" s="1" t="str">
        <f t="shared" si="20"/>
        <v/>
      </c>
      <c r="B129" s="14" t="str">
        <f t="shared" si="14"/>
        <v/>
      </c>
      <c r="C129" s="6">
        <f t="shared" si="15"/>
        <v>0</v>
      </c>
      <c r="D129" s="9">
        <f>IF(A129&lt;$D$17,0,IF(A129&gt;$D$27, 0, IF($F$21,  IF(A129&gt;$D$23,  $E$23,  $D$20), $D$20     )))</f>
        <v>0</v>
      </c>
      <c r="E129" s="7">
        <f t="shared" si="16"/>
        <v>0</v>
      </c>
      <c r="F129" s="7">
        <f t="shared" si="17"/>
        <v>0</v>
      </c>
      <c r="G129" s="61">
        <f t="shared" si="21"/>
        <v>0</v>
      </c>
      <c r="H129" s="7">
        <f t="shared" si="18"/>
        <v>0</v>
      </c>
      <c r="I129" s="15">
        <f t="shared" si="19"/>
        <v>0</v>
      </c>
    </row>
    <row r="130" spans="1:9" x14ac:dyDescent="0.2">
      <c r="A130" s="1" t="str">
        <f t="shared" si="20"/>
        <v/>
      </c>
      <c r="B130" s="14" t="str">
        <f t="shared" si="14"/>
        <v/>
      </c>
      <c r="C130" s="6">
        <f t="shared" si="15"/>
        <v>0</v>
      </c>
      <c r="D130" s="9">
        <f>IF(A130&lt;$D$17,0,IF(A130&gt;$D$27, 0, IF($F$21,  IF(A130&gt;$D$23,  $E$23,  $D$20), $D$20     )))</f>
        <v>0</v>
      </c>
      <c r="E130" s="7">
        <f t="shared" si="16"/>
        <v>0</v>
      </c>
      <c r="F130" s="7">
        <f t="shared" si="17"/>
        <v>0</v>
      </c>
      <c r="G130" s="61">
        <f t="shared" si="21"/>
        <v>0</v>
      </c>
      <c r="H130" s="7">
        <f t="shared" si="18"/>
        <v>0</v>
      </c>
      <c r="I130" s="15">
        <f t="shared" si="19"/>
        <v>0</v>
      </c>
    </row>
    <row r="131" spans="1:9" x14ac:dyDescent="0.2">
      <c r="A131" s="1" t="str">
        <f t="shared" si="20"/>
        <v/>
      </c>
      <c r="B131" s="14" t="str">
        <f t="shared" si="14"/>
        <v/>
      </c>
      <c r="C131" s="6">
        <f t="shared" si="15"/>
        <v>0</v>
      </c>
      <c r="D131" s="9">
        <f>IF(A131&lt;$D$17,0,IF(A131&gt;$D$27, 0, IF($F$21,  IF(A131&gt;$D$23,  $E$23,  $D$20), $D$20     )))</f>
        <v>0</v>
      </c>
      <c r="E131" s="7">
        <f t="shared" si="16"/>
        <v>0</v>
      </c>
      <c r="F131" s="7">
        <f t="shared" si="17"/>
        <v>0</v>
      </c>
      <c r="G131" s="61">
        <f t="shared" si="21"/>
        <v>0</v>
      </c>
      <c r="H131" s="7">
        <f t="shared" si="18"/>
        <v>0</v>
      </c>
      <c r="I131" s="15">
        <f t="shared" si="19"/>
        <v>0</v>
      </c>
    </row>
    <row r="132" spans="1:9" x14ac:dyDescent="0.2">
      <c r="A132" s="1" t="str">
        <f t="shared" si="20"/>
        <v/>
      </c>
      <c r="B132" s="14" t="str">
        <f t="shared" si="14"/>
        <v/>
      </c>
      <c r="C132" s="6">
        <f t="shared" si="15"/>
        <v>0</v>
      </c>
      <c r="D132" s="9">
        <f>IF(A132&lt;$D$17,0,IF(A132&gt;$D$27, 0, IF($F$21,  IF(A132&gt;$D$23,  $E$23,  $D$20), $D$20     )))</f>
        <v>0</v>
      </c>
      <c r="E132" s="7">
        <f t="shared" si="16"/>
        <v>0</v>
      </c>
      <c r="F132" s="7">
        <f t="shared" si="17"/>
        <v>0</v>
      </c>
      <c r="G132" s="61">
        <f t="shared" si="21"/>
        <v>0</v>
      </c>
      <c r="H132" s="7">
        <f t="shared" si="18"/>
        <v>0</v>
      </c>
      <c r="I132" s="15">
        <f t="shared" si="19"/>
        <v>0</v>
      </c>
    </row>
    <row r="133" spans="1:9" x14ac:dyDescent="0.2">
      <c r="A133" s="1" t="str">
        <f t="shared" si="20"/>
        <v/>
      </c>
      <c r="B133" s="14" t="str">
        <f t="shared" si="14"/>
        <v/>
      </c>
      <c r="C133" s="6">
        <f t="shared" si="15"/>
        <v>0</v>
      </c>
      <c r="D133" s="9">
        <f>IF(A133&lt;$D$17,0,IF(A133&gt;$D$27, 0, IF($F$21,  IF(A133&gt;$D$23,  $E$23,  $D$20), $D$20     )))</f>
        <v>0</v>
      </c>
      <c r="E133" s="7">
        <f t="shared" si="16"/>
        <v>0</v>
      </c>
      <c r="F133" s="7">
        <f t="shared" si="17"/>
        <v>0</v>
      </c>
      <c r="G133" s="61">
        <f t="shared" si="21"/>
        <v>0</v>
      </c>
      <c r="H133" s="7">
        <f t="shared" si="18"/>
        <v>0</v>
      </c>
      <c r="I133" s="15">
        <f t="shared" si="19"/>
        <v>0</v>
      </c>
    </row>
    <row r="134" spans="1:9" x14ac:dyDescent="0.2">
      <c r="A134" s="1" t="str">
        <f t="shared" si="20"/>
        <v/>
      </c>
      <c r="B134" s="14" t="str">
        <f t="shared" ref="B134:B165" si="22">TEXT(A134, "mmm-aaaa")</f>
        <v/>
      </c>
      <c r="C134" s="6">
        <f t="shared" ref="C134:C165" si="23">SUM(D133:F133)</f>
        <v>0</v>
      </c>
      <c r="D134" s="9">
        <f>IF(A134&lt;$D$17,0,IF(A134&gt;$D$27, 0, IF($F$21,  IF(A134&gt;$D$23,  $E$23,  $D$20), $D$20     )))</f>
        <v>0</v>
      </c>
      <c r="E134" s="7">
        <f t="shared" ref="E134:E165" si="24">IF(A134&lt;EDATE($D$7,$D$6),$D$12,0)</f>
        <v>0</v>
      </c>
      <c r="F134" s="7">
        <f t="shared" ref="F134:F165" si="25">IF(E134=0,     IF(    A134&lt;  EDATE($D$7,$D$8),          $D$13, 0),0)</f>
        <v>0</v>
      </c>
      <c r="G134" s="61">
        <f t="shared" si="21"/>
        <v>0</v>
      </c>
      <c r="H134" s="7">
        <f t="shared" ref="H134:H165" si="26">IF($D$12-C134&gt;=G133,G133,$D$12-C134 )</f>
        <v>0</v>
      </c>
      <c r="I134" s="15">
        <f t="shared" ref="I134:I165" si="27">C134+H134</f>
        <v>0</v>
      </c>
    </row>
    <row r="135" spans="1:9" x14ac:dyDescent="0.2">
      <c r="A135" s="1" t="str">
        <f t="shared" si="20"/>
        <v/>
      </c>
      <c r="B135" s="14" t="str">
        <f t="shared" si="22"/>
        <v/>
      </c>
      <c r="C135" s="6">
        <f t="shared" si="23"/>
        <v>0</v>
      </c>
      <c r="D135" s="9">
        <f>IF(A135&lt;$D$17,0,IF(A135&gt;$D$27, 0, IF($F$21,  IF(A135&gt;$D$23,  $E$23,  $D$20), $D$20     )))</f>
        <v>0</v>
      </c>
      <c r="E135" s="7">
        <f t="shared" si="24"/>
        <v>0</v>
      </c>
      <c r="F135" s="7">
        <f t="shared" si="25"/>
        <v>0</v>
      </c>
      <c r="G135" s="61">
        <f t="shared" si="21"/>
        <v>0</v>
      </c>
      <c r="H135" s="7">
        <f t="shared" si="26"/>
        <v>0</v>
      </c>
      <c r="I135" s="15">
        <f t="shared" si="27"/>
        <v>0</v>
      </c>
    </row>
    <row r="136" spans="1:9" x14ac:dyDescent="0.2">
      <c r="A136" s="1" t="str">
        <f t="shared" si="20"/>
        <v/>
      </c>
      <c r="B136" s="14" t="str">
        <f t="shared" si="22"/>
        <v/>
      </c>
      <c r="C136" s="6">
        <f t="shared" si="23"/>
        <v>0</v>
      </c>
      <c r="D136" s="9">
        <f>IF(A136&lt;$D$17,0,IF(A136&gt;$D$27, 0, IF($F$21,  IF(A136&gt;$D$23,  $E$23,  $D$20), $D$20     )))</f>
        <v>0</v>
      </c>
      <c r="E136" s="7">
        <f t="shared" si="24"/>
        <v>0</v>
      </c>
      <c r="F136" s="7">
        <f t="shared" si="25"/>
        <v>0</v>
      </c>
      <c r="G136" s="61">
        <f t="shared" si="21"/>
        <v>0</v>
      </c>
      <c r="H136" s="7">
        <f t="shared" si="26"/>
        <v>0</v>
      </c>
      <c r="I136" s="15">
        <f t="shared" si="27"/>
        <v>0</v>
      </c>
    </row>
    <row r="137" spans="1:9" x14ac:dyDescent="0.2">
      <c r="A137" s="1" t="str">
        <f t="shared" si="20"/>
        <v/>
      </c>
      <c r="B137" s="14" t="str">
        <f t="shared" si="22"/>
        <v/>
      </c>
      <c r="C137" s="6">
        <f t="shared" si="23"/>
        <v>0</v>
      </c>
      <c r="D137" s="9">
        <f>IF(A137&lt;$D$17,0,IF(A137&gt;$D$27, 0, IF($F$21,  IF(A137&gt;$D$23,  $E$23,  $D$20), $D$20     )))</f>
        <v>0</v>
      </c>
      <c r="E137" s="7">
        <f t="shared" si="24"/>
        <v>0</v>
      </c>
      <c r="F137" s="7">
        <f t="shared" si="25"/>
        <v>0</v>
      </c>
      <c r="G137" s="61">
        <f t="shared" si="21"/>
        <v>0</v>
      </c>
      <c r="H137" s="7">
        <f t="shared" si="26"/>
        <v>0</v>
      </c>
      <c r="I137" s="15">
        <f t="shared" si="27"/>
        <v>0</v>
      </c>
    </row>
    <row r="138" spans="1:9" x14ac:dyDescent="0.2">
      <c r="A138" s="1" t="str">
        <f t="shared" si="20"/>
        <v/>
      </c>
      <c r="B138" s="14" t="str">
        <f t="shared" si="22"/>
        <v/>
      </c>
      <c r="C138" s="6">
        <f t="shared" si="23"/>
        <v>0</v>
      </c>
      <c r="D138" s="9">
        <f>IF(A138&lt;$D$17,0,IF(A138&gt;$D$27, 0, IF($F$21,  IF(A138&gt;$D$23,  $E$23,  $D$20), $D$20     )))</f>
        <v>0</v>
      </c>
      <c r="E138" s="7">
        <f t="shared" si="24"/>
        <v>0</v>
      </c>
      <c r="F138" s="7">
        <f t="shared" si="25"/>
        <v>0</v>
      </c>
      <c r="G138" s="61">
        <f t="shared" si="21"/>
        <v>0</v>
      </c>
      <c r="H138" s="7">
        <f t="shared" si="26"/>
        <v>0</v>
      </c>
      <c r="I138" s="15">
        <f t="shared" si="27"/>
        <v>0</v>
      </c>
    </row>
    <row r="139" spans="1:9" x14ac:dyDescent="0.2">
      <c r="A139" s="1" t="str">
        <f t="shared" si="20"/>
        <v/>
      </c>
      <c r="B139" s="14" t="str">
        <f t="shared" si="22"/>
        <v/>
      </c>
      <c r="C139" s="6">
        <f t="shared" si="23"/>
        <v>0</v>
      </c>
      <c r="D139" s="9">
        <f>IF(A139&lt;$D$17,0,IF(A139&gt;$D$27, 0, IF($F$21,  IF(A139&gt;$D$23,  $E$23,  $D$20), $D$20     )))</f>
        <v>0</v>
      </c>
      <c r="E139" s="7">
        <f t="shared" si="24"/>
        <v>0</v>
      </c>
      <c r="F139" s="7">
        <f t="shared" si="25"/>
        <v>0</v>
      </c>
      <c r="G139" s="61">
        <f t="shared" si="21"/>
        <v>0</v>
      </c>
      <c r="H139" s="7">
        <f t="shared" si="26"/>
        <v>0</v>
      </c>
      <c r="I139" s="15">
        <f t="shared" si="27"/>
        <v>0</v>
      </c>
    </row>
    <row r="140" spans="1:9" x14ac:dyDescent="0.2">
      <c r="A140" s="1" t="str">
        <f t="shared" si="20"/>
        <v/>
      </c>
      <c r="B140" s="14" t="str">
        <f t="shared" si="22"/>
        <v/>
      </c>
      <c r="C140" s="6">
        <f t="shared" si="23"/>
        <v>0</v>
      </c>
      <c r="D140" s="9">
        <f>IF(A140&lt;$D$17,0,IF(A140&gt;$D$27, 0, IF($F$21,  IF(A140&gt;$D$23,  $E$23,  $D$20), $D$20     )))</f>
        <v>0</v>
      </c>
      <c r="E140" s="7">
        <f t="shared" si="24"/>
        <v>0</v>
      </c>
      <c r="F140" s="7">
        <f t="shared" si="25"/>
        <v>0</v>
      </c>
      <c r="G140" s="61">
        <f t="shared" si="21"/>
        <v>0</v>
      </c>
      <c r="H140" s="7">
        <f t="shared" si="26"/>
        <v>0</v>
      </c>
      <c r="I140" s="15">
        <f t="shared" si="27"/>
        <v>0</v>
      </c>
    </row>
    <row r="141" spans="1:9" x14ac:dyDescent="0.2">
      <c r="A141" s="1" t="str">
        <f t="shared" si="20"/>
        <v/>
      </c>
      <c r="B141" s="14" t="str">
        <f t="shared" si="22"/>
        <v/>
      </c>
      <c r="C141" s="6">
        <f t="shared" si="23"/>
        <v>0</v>
      </c>
      <c r="D141" s="9">
        <f>IF(A141&lt;$D$17,0,IF(A141&gt;$D$27, 0, IF($F$21,  IF(A141&gt;$D$23,  $E$23,  $D$20), $D$20     )))</f>
        <v>0</v>
      </c>
      <c r="E141" s="7">
        <f t="shared" si="24"/>
        <v>0</v>
      </c>
      <c r="F141" s="7">
        <f t="shared" si="25"/>
        <v>0</v>
      </c>
      <c r="G141" s="61">
        <f t="shared" si="21"/>
        <v>0</v>
      </c>
      <c r="H141" s="7">
        <f t="shared" si="26"/>
        <v>0</v>
      </c>
      <c r="I141" s="15">
        <f t="shared" si="27"/>
        <v>0</v>
      </c>
    </row>
    <row r="142" spans="1:9" x14ac:dyDescent="0.2">
      <c r="A142" s="1" t="str">
        <f t="shared" si="20"/>
        <v/>
      </c>
      <c r="B142" s="14" t="str">
        <f t="shared" si="22"/>
        <v/>
      </c>
      <c r="C142" s="6">
        <f t="shared" si="23"/>
        <v>0</v>
      </c>
      <c r="D142" s="9">
        <f>IF(A142&lt;$D$17,0,IF(A142&gt;$D$27, 0, IF($F$21,  IF(A142&gt;$D$23,  $E$23,  $D$20), $D$20     )))</f>
        <v>0</v>
      </c>
      <c r="E142" s="7">
        <f t="shared" si="24"/>
        <v>0</v>
      </c>
      <c r="F142" s="7">
        <f t="shared" si="25"/>
        <v>0</v>
      </c>
      <c r="G142" s="61">
        <f t="shared" si="21"/>
        <v>0</v>
      </c>
      <c r="H142" s="7">
        <f t="shared" si="26"/>
        <v>0</v>
      </c>
      <c r="I142" s="15">
        <f t="shared" si="27"/>
        <v>0</v>
      </c>
    </row>
    <row r="143" spans="1:9" x14ac:dyDescent="0.2">
      <c r="A143" s="1" t="str">
        <f t="shared" si="20"/>
        <v/>
      </c>
      <c r="B143" s="14" t="str">
        <f t="shared" si="22"/>
        <v/>
      </c>
      <c r="C143" s="6">
        <f t="shared" si="23"/>
        <v>0</v>
      </c>
      <c r="D143" s="9">
        <f>IF(A143&lt;$D$17,0,IF(A143&gt;$D$27, 0, IF($F$21,  IF(A143&gt;$D$23,  $E$23,  $D$20), $D$20     )))</f>
        <v>0</v>
      </c>
      <c r="E143" s="7">
        <f t="shared" si="24"/>
        <v>0</v>
      </c>
      <c r="F143" s="7">
        <f t="shared" si="25"/>
        <v>0</v>
      </c>
      <c r="G143" s="61">
        <f t="shared" si="21"/>
        <v>0</v>
      </c>
      <c r="H143" s="7">
        <f t="shared" si="26"/>
        <v>0</v>
      </c>
      <c r="I143" s="15">
        <f t="shared" si="27"/>
        <v>0</v>
      </c>
    </row>
    <row r="144" spans="1:9" x14ac:dyDescent="0.2">
      <c r="A144" s="1" t="str">
        <f t="shared" si="20"/>
        <v/>
      </c>
      <c r="B144" s="14" t="str">
        <f t="shared" si="22"/>
        <v/>
      </c>
      <c r="C144" s="6">
        <f t="shared" si="23"/>
        <v>0</v>
      </c>
      <c r="D144" s="9">
        <f>IF(A144&lt;$D$17,0,IF(A144&gt;$D$27, 0, IF($F$21,  IF(A144&gt;$D$23,  $E$23,  $D$20), $D$20     )))</f>
        <v>0</v>
      </c>
      <c r="E144" s="7">
        <f t="shared" si="24"/>
        <v>0</v>
      </c>
      <c r="F144" s="7">
        <f t="shared" si="25"/>
        <v>0</v>
      </c>
      <c r="G144" s="61">
        <f t="shared" si="21"/>
        <v>0</v>
      </c>
      <c r="H144" s="7">
        <f t="shared" si="26"/>
        <v>0</v>
      </c>
      <c r="I144" s="15">
        <f t="shared" si="27"/>
        <v>0</v>
      </c>
    </row>
    <row r="145" spans="1:9" x14ac:dyDescent="0.2">
      <c r="A145" s="1" t="str">
        <f t="shared" si="20"/>
        <v/>
      </c>
      <c r="B145" s="14" t="str">
        <f t="shared" si="22"/>
        <v/>
      </c>
      <c r="C145" s="6">
        <f t="shared" si="23"/>
        <v>0</v>
      </c>
      <c r="D145" s="9">
        <f>IF(A145&lt;$D$17,0,IF(A145&gt;$D$27, 0, IF($F$21,  IF(A145&gt;$D$23,  $E$23,  $D$20), $D$20     )))</f>
        <v>0</v>
      </c>
      <c r="E145" s="7">
        <f t="shared" si="24"/>
        <v>0</v>
      </c>
      <c r="F145" s="7">
        <f t="shared" si="25"/>
        <v>0</v>
      </c>
      <c r="G145" s="61">
        <f t="shared" si="21"/>
        <v>0</v>
      </c>
      <c r="H145" s="7">
        <f t="shared" si="26"/>
        <v>0</v>
      </c>
      <c r="I145" s="15">
        <f t="shared" si="27"/>
        <v>0</v>
      </c>
    </row>
    <row r="146" spans="1:9" x14ac:dyDescent="0.2">
      <c r="A146" s="1" t="str">
        <f t="shared" si="20"/>
        <v/>
      </c>
      <c r="B146" s="14" t="str">
        <f t="shared" si="22"/>
        <v/>
      </c>
      <c r="C146" s="6">
        <f t="shared" si="23"/>
        <v>0</v>
      </c>
      <c r="D146" s="9">
        <f>IF(A146&lt;$D$17,0,IF(A146&gt;$D$27, 0, IF($F$21,  IF(A146&gt;$D$23,  $E$23,  $D$20), $D$20     )))</f>
        <v>0</v>
      </c>
      <c r="E146" s="7">
        <f t="shared" si="24"/>
        <v>0</v>
      </c>
      <c r="F146" s="7">
        <f t="shared" si="25"/>
        <v>0</v>
      </c>
      <c r="G146" s="61">
        <f t="shared" si="21"/>
        <v>0</v>
      </c>
      <c r="H146" s="7">
        <f t="shared" si="26"/>
        <v>0</v>
      </c>
      <c r="I146" s="15">
        <f t="shared" si="27"/>
        <v>0</v>
      </c>
    </row>
    <row r="147" spans="1:9" x14ac:dyDescent="0.2">
      <c r="A147" s="1" t="str">
        <f t="shared" si="20"/>
        <v/>
      </c>
      <c r="B147" s="14" t="str">
        <f t="shared" si="22"/>
        <v/>
      </c>
      <c r="C147" s="6">
        <f t="shared" si="23"/>
        <v>0</v>
      </c>
      <c r="D147" s="9">
        <f>IF(A147&lt;$D$17,0,IF(A147&gt;$D$27, 0, IF($F$21,  IF(A147&gt;$D$23,  $E$23,  $D$20), $D$20     )))</f>
        <v>0</v>
      </c>
      <c r="E147" s="7">
        <f t="shared" si="24"/>
        <v>0</v>
      </c>
      <c r="F147" s="7">
        <f t="shared" si="25"/>
        <v>0</v>
      </c>
      <c r="G147" s="61">
        <f t="shared" si="21"/>
        <v>0</v>
      </c>
      <c r="H147" s="7">
        <f t="shared" si="26"/>
        <v>0</v>
      </c>
      <c r="I147" s="15">
        <f t="shared" si="27"/>
        <v>0</v>
      </c>
    </row>
    <row r="148" spans="1:9" x14ac:dyDescent="0.2">
      <c r="A148" s="1" t="str">
        <f t="shared" si="20"/>
        <v/>
      </c>
      <c r="B148" s="14" t="str">
        <f t="shared" si="22"/>
        <v/>
      </c>
      <c r="C148" s="6">
        <f t="shared" si="23"/>
        <v>0</v>
      </c>
      <c r="D148" s="9">
        <f>IF(A148&lt;$D$17,0,IF(A148&gt;$D$27, 0, IF($F$21,  IF(A148&gt;$D$23,  $E$23,  $D$20), $D$20     )))</f>
        <v>0</v>
      </c>
      <c r="E148" s="7">
        <f t="shared" si="24"/>
        <v>0</v>
      </c>
      <c r="F148" s="7">
        <f t="shared" si="25"/>
        <v>0</v>
      </c>
      <c r="G148" s="61">
        <f t="shared" si="21"/>
        <v>0</v>
      </c>
      <c r="H148" s="7">
        <f t="shared" si="26"/>
        <v>0</v>
      </c>
      <c r="I148" s="15">
        <f t="shared" si="27"/>
        <v>0</v>
      </c>
    </row>
    <row r="149" spans="1:9" x14ac:dyDescent="0.2">
      <c r="A149" s="1" t="str">
        <f t="shared" si="20"/>
        <v/>
      </c>
      <c r="B149" s="14" t="str">
        <f t="shared" si="22"/>
        <v/>
      </c>
      <c r="C149" s="6">
        <f t="shared" si="23"/>
        <v>0</v>
      </c>
      <c r="D149" s="9">
        <f>IF(A149&lt;$D$17,0,IF(A149&gt;$D$27, 0, IF($F$21,  IF(A149&gt;$D$23,  $E$23,  $D$20), $D$20     )))</f>
        <v>0</v>
      </c>
      <c r="E149" s="7">
        <f t="shared" si="24"/>
        <v>0</v>
      </c>
      <c r="F149" s="7">
        <f t="shared" si="25"/>
        <v>0</v>
      </c>
      <c r="G149" s="61">
        <f t="shared" si="21"/>
        <v>0</v>
      </c>
      <c r="H149" s="7">
        <f t="shared" si="26"/>
        <v>0</v>
      </c>
      <c r="I149" s="15">
        <f t="shared" si="27"/>
        <v>0</v>
      </c>
    </row>
    <row r="150" spans="1:9" x14ac:dyDescent="0.2">
      <c r="A150" s="1" t="str">
        <f t="shared" si="20"/>
        <v/>
      </c>
      <c r="B150" s="14" t="str">
        <f t="shared" si="22"/>
        <v/>
      </c>
      <c r="C150" s="6">
        <f t="shared" si="23"/>
        <v>0</v>
      </c>
      <c r="D150" s="9">
        <f>IF(A150&lt;$D$17,0,IF(A150&gt;$D$27, 0, IF($F$21,  IF(A150&gt;$D$23,  $E$23,  $D$20), $D$20     )))</f>
        <v>0</v>
      </c>
      <c r="E150" s="7">
        <f t="shared" si="24"/>
        <v>0</v>
      </c>
      <c r="F150" s="7">
        <f t="shared" si="25"/>
        <v>0</v>
      </c>
      <c r="G150" s="61">
        <f t="shared" si="21"/>
        <v>0</v>
      </c>
      <c r="H150" s="7">
        <f t="shared" si="26"/>
        <v>0</v>
      </c>
      <c r="I150" s="15">
        <f t="shared" si="27"/>
        <v>0</v>
      </c>
    </row>
    <row r="151" spans="1:9" x14ac:dyDescent="0.2">
      <c r="A151" s="1" t="str">
        <f t="shared" si="20"/>
        <v/>
      </c>
      <c r="B151" s="14" t="str">
        <f t="shared" si="22"/>
        <v/>
      </c>
      <c r="C151" s="6">
        <f t="shared" si="23"/>
        <v>0</v>
      </c>
      <c r="D151" s="9">
        <f>IF(A151&lt;$D$17,0,IF(A151&gt;$D$27, 0, IF($F$21,  IF(A151&gt;$D$23,  $E$23,  $D$20), $D$20     )))</f>
        <v>0</v>
      </c>
      <c r="E151" s="7">
        <f t="shared" si="24"/>
        <v>0</v>
      </c>
      <c r="F151" s="7">
        <f t="shared" si="25"/>
        <v>0</v>
      </c>
      <c r="G151" s="61">
        <f t="shared" si="21"/>
        <v>0</v>
      </c>
      <c r="H151" s="7">
        <f t="shared" si="26"/>
        <v>0</v>
      </c>
      <c r="I151" s="15">
        <f t="shared" si="27"/>
        <v>0</v>
      </c>
    </row>
    <row r="152" spans="1:9" x14ac:dyDescent="0.2">
      <c r="A152" s="1" t="str">
        <f t="shared" si="20"/>
        <v/>
      </c>
      <c r="B152" s="14" t="str">
        <f t="shared" si="22"/>
        <v/>
      </c>
      <c r="C152" s="6">
        <f t="shared" si="23"/>
        <v>0</v>
      </c>
      <c r="D152" s="9">
        <f>IF(A152&lt;$D$17,0,IF(A152&gt;$D$27, 0, IF($F$21,  IF(A152&gt;$D$23,  $E$23,  $D$20), $D$20     )))</f>
        <v>0</v>
      </c>
      <c r="E152" s="7">
        <f t="shared" si="24"/>
        <v>0</v>
      </c>
      <c r="F152" s="7">
        <f t="shared" si="25"/>
        <v>0</v>
      </c>
      <c r="G152" s="61">
        <f t="shared" si="21"/>
        <v>0</v>
      </c>
      <c r="H152" s="7">
        <f t="shared" si="26"/>
        <v>0</v>
      </c>
      <c r="I152" s="15">
        <f t="shared" si="27"/>
        <v>0</v>
      </c>
    </row>
    <row r="153" spans="1:9" x14ac:dyDescent="0.2">
      <c r="A153" s="1" t="str">
        <f t="shared" si="20"/>
        <v/>
      </c>
      <c r="B153" s="14" t="str">
        <f t="shared" si="22"/>
        <v/>
      </c>
      <c r="C153" s="6">
        <f t="shared" si="23"/>
        <v>0</v>
      </c>
      <c r="D153" s="9">
        <f>IF(A153&lt;$D$17,0,IF(A153&gt;$D$27, 0, IF($F$21,  IF(A153&gt;$D$23,  $E$23,  $D$20), $D$20     )))</f>
        <v>0</v>
      </c>
      <c r="E153" s="7">
        <f t="shared" si="24"/>
        <v>0</v>
      </c>
      <c r="F153" s="7">
        <f t="shared" si="25"/>
        <v>0</v>
      </c>
      <c r="G153" s="61">
        <f t="shared" si="21"/>
        <v>0</v>
      </c>
      <c r="H153" s="7">
        <f t="shared" si="26"/>
        <v>0</v>
      </c>
      <c r="I153" s="15">
        <f t="shared" si="27"/>
        <v>0</v>
      </c>
    </row>
    <row r="154" spans="1:9" x14ac:dyDescent="0.2">
      <c r="A154" s="1" t="str">
        <f t="shared" si="20"/>
        <v/>
      </c>
      <c r="B154" s="14" t="str">
        <f t="shared" si="22"/>
        <v/>
      </c>
      <c r="C154" s="6">
        <f t="shared" si="23"/>
        <v>0</v>
      </c>
      <c r="D154" s="9">
        <f>IF(A154&lt;$D$17,0,IF(A154&gt;$D$27, 0, IF($F$21,  IF(A154&gt;$D$23,  $E$23,  $D$20), $D$20     )))</f>
        <v>0</v>
      </c>
      <c r="E154" s="7">
        <f t="shared" si="24"/>
        <v>0</v>
      </c>
      <c r="F154" s="7">
        <f t="shared" si="25"/>
        <v>0</v>
      </c>
      <c r="G154" s="61">
        <f t="shared" si="21"/>
        <v>0</v>
      </c>
      <c r="H154" s="7">
        <f t="shared" si="26"/>
        <v>0</v>
      </c>
      <c r="I154" s="15">
        <f t="shared" si="27"/>
        <v>0</v>
      </c>
    </row>
    <row r="155" spans="1:9" x14ac:dyDescent="0.2">
      <c r="A155" s="1" t="str">
        <f t="shared" si="20"/>
        <v/>
      </c>
      <c r="B155" s="14" t="str">
        <f t="shared" si="22"/>
        <v/>
      </c>
      <c r="C155" s="6">
        <f t="shared" si="23"/>
        <v>0</v>
      </c>
      <c r="D155" s="9">
        <f>IF(A155&lt;$D$17,0,IF(A155&gt;$D$27, 0, IF($F$21,  IF(A155&gt;$D$23,  $E$23,  $D$20), $D$20     )))</f>
        <v>0</v>
      </c>
      <c r="E155" s="7">
        <f t="shared" si="24"/>
        <v>0</v>
      </c>
      <c r="F155" s="7">
        <f t="shared" si="25"/>
        <v>0</v>
      </c>
      <c r="G155" s="61">
        <f t="shared" si="21"/>
        <v>0</v>
      </c>
      <c r="H155" s="7">
        <f t="shared" si="26"/>
        <v>0</v>
      </c>
      <c r="I155" s="15">
        <f t="shared" si="27"/>
        <v>0</v>
      </c>
    </row>
    <row r="156" spans="1:9" x14ac:dyDescent="0.2">
      <c r="A156" s="1" t="str">
        <f t="shared" si="20"/>
        <v/>
      </c>
      <c r="B156" s="14" t="str">
        <f t="shared" si="22"/>
        <v/>
      </c>
      <c r="C156" s="6">
        <f t="shared" si="23"/>
        <v>0</v>
      </c>
      <c r="D156" s="9">
        <f>IF(A156&lt;$D$17,0,IF(A156&gt;$D$27, 0, IF($F$21,  IF(A156&gt;$D$23,  $E$23,  $D$20), $D$20     )))</f>
        <v>0</v>
      </c>
      <c r="E156" s="7">
        <f t="shared" si="24"/>
        <v>0</v>
      </c>
      <c r="F156" s="7">
        <f t="shared" si="25"/>
        <v>0</v>
      </c>
      <c r="G156" s="61">
        <f t="shared" si="21"/>
        <v>0</v>
      </c>
      <c r="H156" s="7">
        <f t="shared" si="26"/>
        <v>0</v>
      </c>
      <c r="I156" s="15">
        <f t="shared" si="27"/>
        <v>0</v>
      </c>
    </row>
    <row r="157" spans="1:9" x14ac:dyDescent="0.2">
      <c r="A157" s="1" t="str">
        <f t="shared" si="20"/>
        <v/>
      </c>
      <c r="B157" s="14" t="str">
        <f t="shared" si="22"/>
        <v/>
      </c>
      <c r="C157" s="6">
        <f t="shared" si="23"/>
        <v>0</v>
      </c>
      <c r="D157" s="9">
        <f>IF(A157&lt;$D$17,0,IF(A157&gt;$D$27, 0, IF($F$21,  IF(A157&gt;$D$23,  $E$23,  $D$20), $D$20     )))</f>
        <v>0</v>
      </c>
      <c r="E157" s="7">
        <f t="shared" si="24"/>
        <v>0</v>
      </c>
      <c r="F157" s="7">
        <f t="shared" si="25"/>
        <v>0</v>
      </c>
      <c r="G157" s="61">
        <f t="shared" si="21"/>
        <v>0</v>
      </c>
      <c r="H157" s="7">
        <f t="shared" si="26"/>
        <v>0</v>
      </c>
      <c r="I157" s="15">
        <f t="shared" si="27"/>
        <v>0</v>
      </c>
    </row>
    <row r="158" spans="1:9" x14ac:dyDescent="0.2">
      <c r="A158" s="1" t="str">
        <f t="shared" si="20"/>
        <v/>
      </c>
      <c r="B158" s="14" t="str">
        <f t="shared" si="22"/>
        <v/>
      </c>
      <c r="C158" s="6">
        <f t="shared" si="23"/>
        <v>0</v>
      </c>
      <c r="D158" s="9">
        <f>IF(A158&lt;$D$17,0,IF(A158&gt;$D$27, 0, IF($F$21,  IF(A158&gt;$D$23,  $E$23,  $D$20), $D$20     )))</f>
        <v>0</v>
      </c>
      <c r="E158" s="7">
        <f t="shared" si="24"/>
        <v>0</v>
      </c>
      <c r="F158" s="7">
        <f t="shared" si="25"/>
        <v>0</v>
      </c>
      <c r="G158" s="61">
        <f t="shared" si="21"/>
        <v>0</v>
      </c>
      <c r="H158" s="7">
        <f t="shared" si="26"/>
        <v>0</v>
      </c>
      <c r="I158" s="15">
        <f t="shared" si="27"/>
        <v>0</v>
      </c>
    </row>
    <row r="159" spans="1:9" x14ac:dyDescent="0.2">
      <c r="A159" s="1" t="str">
        <f t="shared" si="20"/>
        <v/>
      </c>
      <c r="B159" s="14" t="str">
        <f t="shared" si="22"/>
        <v/>
      </c>
      <c r="C159" s="6">
        <f t="shared" si="23"/>
        <v>0</v>
      </c>
      <c r="D159" s="9">
        <f>IF(A159&lt;$D$17,0,IF(A159&gt;$D$27, 0, IF($F$21,  IF(A159&gt;$D$23,  $E$23,  $D$20), $D$20     )))</f>
        <v>0</v>
      </c>
      <c r="E159" s="7">
        <f t="shared" si="24"/>
        <v>0</v>
      </c>
      <c r="F159" s="7">
        <f t="shared" si="25"/>
        <v>0</v>
      </c>
      <c r="G159" s="61">
        <f t="shared" si="21"/>
        <v>0</v>
      </c>
      <c r="H159" s="7">
        <f t="shared" si="26"/>
        <v>0</v>
      </c>
      <c r="I159" s="15">
        <f t="shared" si="27"/>
        <v>0</v>
      </c>
    </row>
    <row r="160" spans="1:9" x14ac:dyDescent="0.2">
      <c r="A160" s="1" t="str">
        <f t="shared" si="20"/>
        <v/>
      </c>
      <c r="B160" s="14" t="str">
        <f t="shared" si="22"/>
        <v/>
      </c>
      <c r="C160" s="6">
        <f t="shared" si="23"/>
        <v>0</v>
      </c>
      <c r="D160" s="9">
        <f>IF(A160&lt;$D$17,0,IF(A160&gt;$D$27, 0, IF($F$21,  IF(A160&gt;$D$23,  $E$23,  $D$20), $D$20     )))</f>
        <v>0</v>
      </c>
      <c r="E160" s="7">
        <f t="shared" si="24"/>
        <v>0</v>
      </c>
      <c r="F160" s="7">
        <f t="shared" si="25"/>
        <v>0</v>
      </c>
      <c r="G160" s="61">
        <f t="shared" si="21"/>
        <v>0</v>
      </c>
      <c r="H160" s="7">
        <f t="shared" si="26"/>
        <v>0</v>
      </c>
      <c r="I160" s="15">
        <f t="shared" si="27"/>
        <v>0</v>
      </c>
    </row>
    <row r="161" spans="1:9" x14ac:dyDescent="0.2">
      <c r="A161" s="1" t="str">
        <f t="shared" si="20"/>
        <v/>
      </c>
      <c r="B161" s="14" t="str">
        <f t="shared" si="22"/>
        <v/>
      </c>
      <c r="C161" s="6">
        <f t="shared" si="23"/>
        <v>0</v>
      </c>
      <c r="D161" s="9">
        <f>IF(A161&lt;$D$17,0,IF(A161&gt;$D$27, 0, IF($F$21,  IF(A161&gt;$D$23,  $E$23,  $D$20), $D$20     )))</f>
        <v>0</v>
      </c>
      <c r="E161" s="7">
        <f t="shared" si="24"/>
        <v>0</v>
      </c>
      <c r="F161" s="7">
        <f t="shared" si="25"/>
        <v>0</v>
      </c>
      <c r="G161" s="61">
        <f t="shared" si="21"/>
        <v>0</v>
      </c>
      <c r="H161" s="7">
        <f t="shared" si="26"/>
        <v>0</v>
      </c>
      <c r="I161" s="15">
        <f t="shared" si="27"/>
        <v>0</v>
      </c>
    </row>
    <row r="162" spans="1:9" x14ac:dyDescent="0.2">
      <c r="A162" s="1" t="str">
        <f t="shared" si="20"/>
        <v/>
      </c>
      <c r="B162" s="14" t="str">
        <f t="shared" si="22"/>
        <v/>
      </c>
      <c r="C162" s="6">
        <f t="shared" si="23"/>
        <v>0</v>
      </c>
      <c r="D162" s="9">
        <f>IF(A162&lt;$D$17,0,IF(A162&gt;$D$27, 0, IF($F$21,  IF(A162&gt;$D$23,  $E$23,  $D$20), $D$20     )))</f>
        <v>0</v>
      </c>
      <c r="E162" s="7">
        <f t="shared" si="24"/>
        <v>0</v>
      </c>
      <c r="F162" s="7">
        <f t="shared" si="25"/>
        <v>0</v>
      </c>
      <c r="G162" s="61">
        <f t="shared" si="21"/>
        <v>0</v>
      </c>
      <c r="H162" s="7">
        <f t="shared" si="26"/>
        <v>0</v>
      </c>
      <c r="I162" s="15">
        <f t="shared" si="27"/>
        <v>0</v>
      </c>
    </row>
    <row r="163" spans="1:9" x14ac:dyDescent="0.2">
      <c r="A163" s="1" t="str">
        <f t="shared" si="20"/>
        <v/>
      </c>
      <c r="B163" s="14" t="str">
        <f t="shared" si="22"/>
        <v/>
      </c>
      <c r="C163" s="6">
        <f t="shared" si="23"/>
        <v>0</v>
      </c>
      <c r="D163" s="9">
        <f>IF(A163&lt;$D$17,0,IF(A163&gt;$D$27, 0, IF($F$21,  IF(A163&gt;$D$23,  $E$23,  $D$20), $D$20     )))</f>
        <v>0</v>
      </c>
      <c r="E163" s="7">
        <f t="shared" si="24"/>
        <v>0</v>
      </c>
      <c r="F163" s="7">
        <f t="shared" si="25"/>
        <v>0</v>
      </c>
      <c r="G163" s="61">
        <f t="shared" si="21"/>
        <v>0</v>
      </c>
      <c r="H163" s="7">
        <f t="shared" si="26"/>
        <v>0</v>
      </c>
      <c r="I163" s="15">
        <f t="shared" si="27"/>
        <v>0</v>
      </c>
    </row>
    <row r="164" spans="1:9" x14ac:dyDescent="0.2">
      <c r="A164" s="1" t="str">
        <f t="shared" si="20"/>
        <v/>
      </c>
      <c r="B164" s="14" t="str">
        <f t="shared" si="22"/>
        <v/>
      </c>
      <c r="C164" s="6">
        <f t="shared" si="23"/>
        <v>0</v>
      </c>
      <c r="D164" s="9">
        <f>IF(A164&lt;$D$17,0,IF(A164&gt;$D$27, 0, IF($F$21,  IF(A164&gt;$D$23,  $E$23,  $D$20), $D$20     )))</f>
        <v>0</v>
      </c>
      <c r="E164" s="7">
        <f t="shared" si="24"/>
        <v>0</v>
      </c>
      <c r="F164" s="7">
        <f t="shared" si="25"/>
        <v>0</v>
      </c>
      <c r="G164" s="61">
        <f t="shared" si="21"/>
        <v>0</v>
      </c>
      <c r="H164" s="7">
        <f t="shared" si="26"/>
        <v>0</v>
      </c>
      <c r="I164" s="15">
        <f t="shared" si="27"/>
        <v>0</v>
      </c>
    </row>
    <row r="165" spans="1:9" x14ac:dyDescent="0.2">
      <c r="A165" s="1" t="str">
        <f t="shared" si="20"/>
        <v/>
      </c>
      <c r="B165" s="14" t="str">
        <f t="shared" si="22"/>
        <v/>
      </c>
      <c r="C165" s="6">
        <f t="shared" si="23"/>
        <v>0</v>
      </c>
      <c r="D165" s="9">
        <f>IF(A165&lt;$D$17,0,IF(A165&gt;$D$27, 0, IF($F$21,  IF(A165&gt;$D$23,  $E$23,  $D$20), $D$20     )))</f>
        <v>0</v>
      </c>
      <c r="E165" s="7">
        <f t="shared" si="24"/>
        <v>0</v>
      </c>
      <c r="F165" s="7">
        <f t="shared" si="25"/>
        <v>0</v>
      </c>
      <c r="G165" s="61">
        <f t="shared" si="21"/>
        <v>0</v>
      </c>
      <c r="H165" s="7">
        <f t="shared" si="26"/>
        <v>0</v>
      </c>
      <c r="I165" s="15">
        <f t="shared" si="27"/>
        <v>0</v>
      </c>
    </row>
    <row r="166" spans="1:9" x14ac:dyDescent="0.2">
      <c r="A166" s="1" t="str">
        <f t="shared" si="20"/>
        <v/>
      </c>
      <c r="B166" s="14" t="str">
        <f t="shared" ref="B166:B197" si="28">TEXT(A166, "mmm-aaaa")</f>
        <v/>
      </c>
      <c r="C166" s="6">
        <f t="shared" ref="C166:C197" si="29">SUM(D165:F165)</f>
        <v>0</v>
      </c>
      <c r="D166" s="9">
        <f>IF(A166&lt;$D$17,0,IF(A166&gt;$D$27, 0, IF($F$21,  IF(A166&gt;$D$23,  $E$23,  $D$20), $D$20     )))</f>
        <v>0</v>
      </c>
      <c r="E166" s="7">
        <f t="shared" ref="E166:E197" si="30">IF(A166&lt;EDATE($D$7,$D$6),$D$12,0)</f>
        <v>0</v>
      </c>
      <c r="F166" s="7">
        <f t="shared" ref="F166:F197" si="31">IF(E166=0,     IF(    A166&lt;  EDATE($D$7,$D$8),          $D$13, 0),0)</f>
        <v>0</v>
      </c>
      <c r="G166" s="61">
        <f t="shared" si="21"/>
        <v>0</v>
      </c>
      <c r="H166" s="7">
        <f t="shared" ref="H166:H197" si="32">IF($D$12-C166&gt;=G165,G165,$D$12-C166 )</f>
        <v>0</v>
      </c>
      <c r="I166" s="15">
        <f t="shared" ref="I166:I197" si="33">C166+H166</f>
        <v>0</v>
      </c>
    </row>
    <row r="167" spans="1:9" x14ac:dyDescent="0.2">
      <c r="A167" s="1" t="str">
        <f t="shared" si="20"/>
        <v/>
      </c>
      <c r="B167" s="14" t="str">
        <f t="shared" si="28"/>
        <v/>
      </c>
      <c r="C167" s="6">
        <f t="shared" si="29"/>
        <v>0</v>
      </c>
      <c r="D167" s="9">
        <f>IF(A167&lt;$D$17,0,IF(A167&gt;$D$27, 0, IF($F$21,  IF(A167&gt;$D$23,  $E$23,  $D$20), $D$20     )))</f>
        <v>0</v>
      </c>
      <c r="E167" s="7">
        <f t="shared" si="30"/>
        <v>0</v>
      </c>
      <c r="F167" s="7">
        <f t="shared" si="31"/>
        <v>0</v>
      </c>
      <c r="G167" s="61">
        <f t="shared" si="21"/>
        <v>0</v>
      </c>
      <c r="H167" s="7">
        <f t="shared" si="32"/>
        <v>0</v>
      </c>
      <c r="I167" s="15">
        <f t="shared" si="33"/>
        <v>0</v>
      </c>
    </row>
    <row r="168" spans="1:9" x14ac:dyDescent="0.2">
      <c r="A168" s="1" t="str">
        <f t="shared" ref="A168:A219" si="34">IF(A167="","",IF(EDATE(A167,1)&lt;=$D$4,EDATE(A167,1),""))</f>
        <v/>
      </c>
      <c r="B168" s="14" t="str">
        <f t="shared" si="28"/>
        <v/>
      </c>
      <c r="C168" s="6">
        <f t="shared" si="29"/>
        <v>0</v>
      </c>
      <c r="D168" s="9">
        <f>IF(A168&lt;$D$17,0,IF(A168&gt;$D$27, 0, IF($F$21,  IF(A168&gt;$D$23,  $E$23,  $D$20), $D$20     )))</f>
        <v>0</v>
      </c>
      <c r="E168" s="7">
        <f t="shared" si="30"/>
        <v>0</v>
      </c>
      <c r="F168" s="7">
        <f t="shared" si="31"/>
        <v>0</v>
      </c>
      <c r="G168" s="61">
        <f t="shared" ref="G168:G219" si="35">IF( G167-H168 &lt; 0, 0, G167-H168)</f>
        <v>0</v>
      </c>
      <c r="H168" s="7">
        <f t="shared" si="32"/>
        <v>0</v>
      </c>
      <c r="I168" s="15">
        <f t="shared" si="33"/>
        <v>0</v>
      </c>
    </row>
    <row r="169" spans="1:9" x14ac:dyDescent="0.2">
      <c r="A169" s="1" t="str">
        <f t="shared" si="34"/>
        <v/>
      </c>
      <c r="B169" s="14" t="str">
        <f t="shared" si="28"/>
        <v/>
      </c>
      <c r="C169" s="6">
        <f t="shared" si="29"/>
        <v>0</v>
      </c>
      <c r="D169" s="9">
        <f>IF(A169&lt;$D$17,0,IF(A169&gt;$D$27, 0, IF($F$21,  IF(A169&gt;$D$23,  $E$23,  $D$20), $D$20     )))</f>
        <v>0</v>
      </c>
      <c r="E169" s="7">
        <f t="shared" si="30"/>
        <v>0</v>
      </c>
      <c r="F169" s="7">
        <f t="shared" si="31"/>
        <v>0</v>
      </c>
      <c r="G169" s="61">
        <f t="shared" si="35"/>
        <v>0</v>
      </c>
      <c r="H169" s="7">
        <f t="shared" si="32"/>
        <v>0</v>
      </c>
      <c r="I169" s="15">
        <f t="shared" si="33"/>
        <v>0</v>
      </c>
    </row>
    <row r="170" spans="1:9" x14ac:dyDescent="0.2">
      <c r="A170" s="1" t="str">
        <f t="shared" si="34"/>
        <v/>
      </c>
      <c r="B170" s="14" t="str">
        <f t="shared" si="28"/>
        <v/>
      </c>
      <c r="C170" s="6">
        <f t="shared" si="29"/>
        <v>0</v>
      </c>
      <c r="D170" s="9">
        <f>IF(A170&lt;$D$17,0,IF(A170&gt;$D$27, 0, IF($F$21,  IF(A170&gt;$D$23,  $E$23,  $D$20), $D$20     )))</f>
        <v>0</v>
      </c>
      <c r="E170" s="7">
        <f t="shared" si="30"/>
        <v>0</v>
      </c>
      <c r="F170" s="7">
        <f t="shared" si="31"/>
        <v>0</v>
      </c>
      <c r="G170" s="61">
        <f t="shared" si="35"/>
        <v>0</v>
      </c>
      <c r="H170" s="7">
        <f t="shared" si="32"/>
        <v>0</v>
      </c>
      <c r="I170" s="15">
        <f t="shared" si="33"/>
        <v>0</v>
      </c>
    </row>
    <row r="171" spans="1:9" x14ac:dyDescent="0.2">
      <c r="A171" s="1" t="str">
        <f t="shared" si="34"/>
        <v/>
      </c>
      <c r="B171" s="14" t="str">
        <f t="shared" si="28"/>
        <v/>
      </c>
      <c r="C171" s="6">
        <f t="shared" si="29"/>
        <v>0</v>
      </c>
      <c r="D171" s="9">
        <f>IF(A171&lt;$D$17,0,IF(A171&gt;$D$27, 0, IF($F$21,  IF(A171&gt;$D$23,  $E$23,  $D$20), $D$20     )))</f>
        <v>0</v>
      </c>
      <c r="E171" s="7">
        <f t="shared" si="30"/>
        <v>0</v>
      </c>
      <c r="F171" s="7">
        <f t="shared" si="31"/>
        <v>0</v>
      </c>
      <c r="G171" s="61">
        <f t="shared" si="35"/>
        <v>0</v>
      </c>
      <c r="H171" s="7">
        <f t="shared" si="32"/>
        <v>0</v>
      </c>
      <c r="I171" s="15">
        <f t="shared" si="33"/>
        <v>0</v>
      </c>
    </row>
    <row r="172" spans="1:9" x14ac:dyDescent="0.2">
      <c r="A172" s="1" t="str">
        <f t="shared" si="34"/>
        <v/>
      </c>
      <c r="B172" s="14" t="str">
        <f t="shared" si="28"/>
        <v/>
      </c>
      <c r="C172" s="6">
        <f t="shared" si="29"/>
        <v>0</v>
      </c>
      <c r="D172" s="9">
        <f>IF(A172&lt;$D$17,0,IF(A172&gt;$D$27, 0, IF($F$21,  IF(A172&gt;$D$23,  $E$23,  $D$20), $D$20     )))</f>
        <v>0</v>
      </c>
      <c r="E172" s="7">
        <f t="shared" si="30"/>
        <v>0</v>
      </c>
      <c r="F172" s="7">
        <f t="shared" si="31"/>
        <v>0</v>
      </c>
      <c r="G172" s="61">
        <f t="shared" si="35"/>
        <v>0</v>
      </c>
      <c r="H172" s="7">
        <f t="shared" si="32"/>
        <v>0</v>
      </c>
      <c r="I172" s="15">
        <f t="shared" si="33"/>
        <v>0</v>
      </c>
    </row>
    <row r="173" spans="1:9" x14ac:dyDescent="0.2">
      <c r="A173" s="1" t="str">
        <f t="shared" si="34"/>
        <v/>
      </c>
      <c r="B173" s="14" t="str">
        <f t="shared" si="28"/>
        <v/>
      </c>
      <c r="C173" s="6">
        <f t="shared" si="29"/>
        <v>0</v>
      </c>
      <c r="D173" s="9">
        <f>IF(A173&lt;$D$17,0,IF(A173&gt;$D$27, 0, IF($F$21,  IF(A173&gt;$D$23,  $E$23,  $D$20), $D$20     )))</f>
        <v>0</v>
      </c>
      <c r="E173" s="7">
        <f t="shared" si="30"/>
        <v>0</v>
      </c>
      <c r="F173" s="7">
        <f t="shared" si="31"/>
        <v>0</v>
      </c>
      <c r="G173" s="61">
        <f t="shared" si="35"/>
        <v>0</v>
      </c>
      <c r="H173" s="7">
        <f t="shared" si="32"/>
        <v>0</v>
      </c>
      <c r="I173" s="15">
        <f t="shared" si="33"/>
        <v>0</v>
      </c>
    </row>
    <row r="174" spans="1:9" x14ac:dyDescent="0.2">
      <c r="A174" s="1" t="str">
        <f t="shared" si="34"/>
        <v/>
      </c>
      <c r="B174" s="14" t="str">
        <f t="shared" si="28"/>
        <v/>
      </c>
      <c r="C174" s="6">
        <f t="shared" si="29"/>
        <v>0</v>
      </c>
      <c r="D174" s="9">
        <f>IF(A174&lt;$D$17,0,IF(A174&gt;$D$27, 0, IF($F$21,  IF(A174&gt;$D$23,  $E$23,  $D$20), $D$20     )))</f>
        <v>0</v>
      </c>
      <c r="E174" s="7">
        <f t="shared" si="30"/>
        <v>0</v>
      </c>
      <c r="F174" s="7">
        <f t="shared" si="31"/>
        <v>0</v>
      </c>
      <c r="G174" s="61">
        <f t="shared" si="35"/>
        <v>0</v>
      </c>
      <c r="H174" s="7">
        <f t="shared" si="32"/>
        <v>0</v>
      </c>
      <c r="I174" s="15">
        <f t="shared" si="33"/>
        <v>0</v>
      </c>
    </row>
    <row r="175" spans="1:9" x14ac:dyDescent="0.2">
      <c r="A175" s="1" t="str">
        <f t="shared" si="34"/>
        <v/>
      </c>
      <c r="B175" s="14" t="str">
        <f t="shared" si="28"/>
        <v/>
      </c>
      <c r="C175" s="6">
        <f t="shared" si="29"/>
        <v>0</v>
      </c>
      <c r="D175" s="9">
        <f>IF(A175&lt;$D$17,0,IF(A175&gt;$D$27, 0, IF($F$21,  IF(A175&gt;$D$23,  $E$23,  $D$20), $D$20     )))</f>
        <v>0</v>
      </c>
      <c r="E175" s="7">
        <f t="shared" si="30"/>
        <v>0</v>
      </c>
      <c r="F175" s="7">
        <f t="shared" si="31"/>
        <v>0</v>
      </c>
      <c r="G175" s="61">
        <f t="shared" si="35"/>
        <v>0</v>
      </c>
      <c r="H175" s="7">
        <f t="shared" si="32"/>
        <v>0</v>
      </c>
      <c r="I175" s="15">
        <f t="shared" si="33"/>
        <v>0</v>
      </c>
    </row>
    <row r="176" spans="1:9" x14ac:dyDescent="0.2">
      <c r="A176" s="1" t="str">
        <f t="shared" si="34"/>
        <v/>
      </c>
      <c r="B176" s="14" t="str">
        <f t="shared" si="28"/>
        <v/>
      </c>
      <c r="C176" s="6">
        <f t="shared" si="29"/>
        <v>0</v>
      </c>
      <c r="D176" s="9">
        <f>IF(A176&lt;$D$17,0,IF(A176&gt;$D$27, 0, IF($F$21,  IF(A176&gt;$D$23,  $E$23,  $D$20), $D$20     )))</f>
        <v>0</v>
      </c>
      <c r="E176" s="7">
        <f t="shared" si="30"/>
        <v>0</v>
      </c>
      <c r="F176" s="7">
        <f t="shared" si="31"/>
        <v>0</v>
      </c>
      <c r="G176" s="61">
        <f t="shared" si="35"/>
        <v>0</v>
      </c>
      <c r="H176" s="7">
        <f t="shared" si="32"/>
        <v>0</v>
      </c>
      <c r="I176" s="15">
        <f t="shared" si="33"/>
        <v>0</v>
      </c>
    </row>
    <row r="177" spans="1:9" x14ac:dyDescent="0.2">
      <c r="A177" s="1" t="str">
        <f t="shared" si="34"/>
        <v/>
      </c>
      <c r="B177" s="14" t="str">
        <f t="shared" si="28"/>
        <v/>
      </c>
      <c r="C177" s="6">
        <f t="shared" si="29"/>
        <v>0</v>
      </c>
      <c r="D177" s="9">
        <f>IF(A177&lt;$D$17,0,IF(A177&gt;$D$27, 0, IF($F$21,  IF(A177&gt;$D$23,  $E$23,  $D$20), $D$20     )))</f>
        <v>0</v>
      </c>
      <c r="E177" s="7">
        <f t="shared" si="30"/>
        <v>0</v>
      </c>
      <c r="F177" s="7">
        <f t="shared" si="31"/>
        <v>0</v>
      </c>
      <c r="G177" s="61">
        <f t="shared" si="35"/>
        <v>0</v>
      </c>
      <c r="H177" s="7">
        <f t="shared" si="32"/>
        <v>0</v>
      </c>
      <c r="I177" s="15">
        <f t="shared" si="33"/>
        <v>0</v>
      </c>
    </row>
    <row r="178" spans="1:9" x14ac:dyDescent="0.2">
      <c r="A178" s="1" t="str">
        <f t="shared" si="34"/>
        <v/>
      </c>
      <c r="B178" s="14" t="str">
        <f t="shared" si="28"/>
        <v/>
      </c>
      <c r="C178" s="6">
        <f t="shared" si="29"/>
        <v>0</v>
      </c>
      <c r="D178" s="9">
        <f>IF(A178&lt;$D$17,0,IF(A178&gt;$D$27, 0, IF($F$21,  IF(A178&gt;$D$23,  $E$23,  $D$20), $D$20     )))</f>
        <v>0</v>
      </c>
      <c r="E178" s="7">
        <f t="shared" si="30"/>
        <v>0</v>
      </c>
      <c r="F178" s="7">
        <f t="shared" si="31"/>
        <v>0</v>
      </c>
      <c r="G178" s="61">
        <f t="shared" si="35"/>
        <v>0</v>
      </c>
      <c r="H178" s="7">
        <f t="shared" si="32"/>
        <v>0</v>
      </c>
      <c r="I178" s="15">
        <f t="shared" si="33"/>
        <v>0</v>
      </c>
    </row>
    <row r="179" spans="1:9" x14ac:dyDescent="0.2">
      <c r="A179" s="1" t="str">
        <f t="shared" si="34"/>
        <v/>
      </c>
      <c r="B179" s="14" t="str">
        <f t="shared" si="28"/>
        <v/>
      </c>
      <c r="C179" s="6">
        <f t="shared" si="29"/>
        <v>0</v>
      </c>
      <c r="D179" s="9">
        <f>IF(A179&lt;$D$17,0,IF(A179&gt;$D$27, 0, IF($F$21,  IF(A179&gt;$D$23,  $E$23,  $D$20), $D$20     )))</f>
        <v>0</v>
      </c>
      <c r="E179" s="7">
        <f t="shared" si="30"/>
        <v>0</v>
      </c>
      <c r="F179" s="7">
        <f t="shared" si="31"/>
        <v>0</v>
      </c>
      <c r="G179" s="61">
        <f t="shared" si="35"/>
        <v>0</v>
      </c>
      <c r="H179" s="7">
        <f t="shared" si="32"/>
        <v>0</v>
      </c>
      <c r="I179" s="15">
        <f t="shared" si="33"/>
        <v>0</v>
      </c>
    </row>
    <row r="180" spans="1:9" x14ac:dyDescent="0.2">
      <c r="A180" s="1" t="str">
        <f t="shared" si="34"/>
        <v/>
      </c>
      <c r="B180" s="14" t="str">
        <f t="shared" si="28"/>
        <v/>
      </c>
      <c r="C180" s="6">
        <f t="shared" si="29"/>
        <v>0</v>
      </c>
      <c r="D180" s="9">
        <f>IF(A180&lt;$D$17,0,IF(A180&gt;$D$27, 0, IF($F$21,  IF(A180&gt;$D$23,  $E$23,  $D$20), $D$20     )))</f>
        <v>0</v>
      </c>
      <c r="E180" s="7">
        <f t="shared" si="30"/>
        <v>0</v>
      </c>
      <c r="F180" s="7">
        <f t="shared" si="31"/>
        <v>0</v>
      </c>
      <c r="G180" s="61">
        <f t="shared" si="35"/>
        <v>0</v>
      </c>
      <c r="H180" s="7">
        <f t="shared" si="32"/>
        <v>0</v>
      </c>
      <c r="I180" s="15">
        <f t="shared" si="33"/>
        <v>0</v>
      </c>
    </row>
    <row r="181" spans="1:9" x14ac:dyDescent="0.2">
      <c r="A181" s="1" t="str">
        <f t="shared" si="34"/>
        <v/>
      </c>
      <c r="B181" s="14" t="str">
        <f t="shared" si="28"/>
        <v/>
      </c>
      <c r="C181" s="6">
        <f t="shared" si="29"/>
        <v>0</v>
      </c>
      <c r="D181" s="9">
        <f>IF(A181&lt;$D$17,0,IF(A181&gt;$D$27, 0, IF($F$21,  IF(A181&gt;$D$23,  $E$23,  $D$20), $D$20     )))</f>
        <v>0</v>
      </c>
      <c r="E181" s="7">
        <f t="shared" si="30"/>
        <v>0</v>
      </c>
      <c r="F181" s="7">
        <f t="shared" si="31"/>
        <v>0</v>
      </c>
      <c r="G181" s="61">
        <f t="shared" si="35"/>
        <v>0</v>
      </c>
      <c r="H181" s="7">
        <f t="shared" si="32"/>
        <v>0</v>
      </c>
      <c r="I181" s="15">
        <f t="shared" si="33"/>
        <v>0</v>
      </c>
    </row>
    <row r="182" spans="1:9" x14ac:dyDescent="0.2">
      <c r="A182" s="1" t="str">
        <f t="shared" si="34"/>
        <v/>
      </c>
      <c r="B182" s="14" t="str">
        <f t="shared" si="28"/>
        <v/>
      </c>
      <c r="C182" s="6">
        <f t="shared" si="29"/>
        <v>0</v>
      </c>
      <c r="D182" s="9">
        <f>IF(A182&lt;$D$17,0,IF(A182&gt;$D$27, 0, IF($F$21,  IF(A182&gt;$D$23,  $E$23,  $D$20), $D$20     )))</f>
        <v>0</v>
      </c>
      <c r="E182" s="7">
        <f t="shared" si="30"/>
        <v>0</v>
      </c>
      <c r="F182" s="7">
        <f t="shared" si="31"/>
        <v>0</v>
      </c>
      <c r="G182" s="61">
        <f t="shared" si="35"/>
        <v>0</v>
      </c>
      <c r="H182" s="7">
        <f t="shared" si="32"/>
        <v>0</v>
      </c>
      <c r="I182" s="15">
        <f t="shared" si="33"/>
        <v>0</v>
      </c>
    </row>
    <row r="183" spans="1:9" x14ac:dyDescent="0.2">
      <c r="A183" s="1" t="str">
        <f t="shared" si="34"/>
        <v/>
      </c>
      <c r="B183" s="14" t="str">
        <f t="shared" si="28"/>
        <v/>
      </c>
      <c r="C183" s="6">
        <f t="shared" si="29"/>
        <v>0</v>
      </c>
      <c r="D183" s="9">
        <f>IF(A183&lt;$D$17,0,IF(A183&gt;$D$27, 0, IF($F$21,  IF(A183&gt;$D$23,  $E$23,  $D$20), $D$20     )))</f>
        <v>0</v>
      </c>
      <c r="E183" s="7">
        <f t="shared" si="30"/>
        <v>0</v>
      </c>
      <c r="F183" s="7">
        <f t="shared" si="31"/>
        <v>0</v>
      </c>
      <c r="G183" s="61">
        <f t="shared" si="35"/>
        <v>0</v>
      </c>
      <c r="H183" s="7">
        <f t="shared" si="32"/>
        <v>0</v>
      </c>
      <c r="I183" s="15">
        <f t="shared" si="33"/>
        <v>0</v>
      </c>
    </row>
    <row r="184" spans="1:9" x14ac:dyDescent="0.2">
      <c r="A184" s="1" t="str">
        <f t="shared" si="34"/>
        <v/>
      </c>
      <c r="B184" s="14" t="str">
        <f t="shared" si="28"/>
        <v/>
      </c>
      <c r="C184" s="6">
        <f t="shared" si="29"/>
        <v>0</v>
      </c>
      <c r="D184" s="9">
        <f>IF(A184&lt;$D$17,0,IF(A184&gt;$D$27, 0, IF($F$21,  IF(A184&gt;$D$23,  $E$23,  $D$20), $D$20     )))</f>
        <v>0</v>
      </c>
      <c r="E184" s="7">
        <f t="shared" si="30"/>
        <v>0</v>
      </c>
      <c r="F184" s="7">
        <f t="shared" si="31"/>
        <v>0</v>
      </c>
      <c r="G184" s="61">
        <f t="shared" si="35"/>
        <v>0</v>
      </c>
      <c r="H184" s="7">
        <f t="shared" si="32"/>
        <v>0</v>
      </c>
      <c r="I184" s="15">
        <f t="shared" si="33"/>
        <v>0</v>
      </c>
    </row>
    <row r="185" spans="1:9" x14ac:dyDescent="0.2">
      <c r="A185" s="1" t="str">
        <f t="shared" si="34"/>
        <v/>
      </c>
      <c r="B185" s="14" t="str">
        <f t="shared" si="28"/>
        <v/>
      </c>
      <c r="C185" s="6">
        <f t="shared" si="29"/>
        <v>0</v>
      </c>
      <c r="D185" s="9">
        <f>IF(A185&lt;$D$17,0,IF(A185&gt;$D$27, 0, IF($F$21,  IF(A185&gt;$D$23,  $E$23,  $D$20), $D$20     )))</f>
        <v>0</v>
      </c>
      <c r="E185" s="7">
        <f t="shared" si="30"/>
        <v>0</v>
      </c>
      <c r="F185" s="7">
        <f t="shared" si="31"/>
        <v>0</v>
      </c>
      <c r="G185" s="61">
        <f t="shared" si="35"/>
        <v>0</v>
      </c>
      <c r="H185" s="7">
        <f t="shared" si="32"/>
        <v>0</v>
      </c>
      <c r="I185" s="15">
        <f t="shared" si="33"/>
        <v>0</v>
      </c>
    </row>
    <row r="186" spans="1:9" x14ac:dyDescent="0.2">
      <c r="A186" s="1" t="str">
        <f t="shared" si="34"/>
        <v/>
      </c>
      <c r="B186" s="14" t="str">
        <f t="shared" si="28"/>
        <v/>
      </c>
      <c r="C186" s="6">
        <f t="shared" si="29"/>
        <v>0</v>
      </c>
      <c r="D186" s="9">
        <f>IF(A186&lt;$D$17,0,IF(A186&gt;$D$27, 0, IF($F$21,  IF(A186&gt;$D$23,  $E$23,  $D$20), $D$20     )))</f>
        <v>0</v>
      </c>
      <c r="E186" s="7">
        <f t="shared" si="30"/>
        <v>0</v>
      </c>
      <c r="F186" s="7">
        <f t="shared" si="31"/>
        <v>0</v>
      </c>
      <c r="G186" s="61">
        <f t="shared" si="35"/>
        <v>0</v>
      </c>
      <c r="H186" s="7">
        <f t="shared" si="32"/>
        <v>0</v>
      </c>
      <c r="I186" s="15">
        <f t="shared" si="33"/>
        <v>0</v>
      </c>
    </row>
    <row r="187" spans="1:9" x14ac:dyDescent="0.2">
      <c r="A187" s="1" t="str">
        <f t="shared" si="34"/>
        <v/>
      </c>
      <c r="B187" s="14" t="str">
        <f t="shared" si="28"/>
        <v/>
      </c>
      <c r="C187" s="6">
        <f t="shared" si="29"/>
        <v>0</v>
      </c>
      <c r="D187" s="9">
        <f>IF(A187&lt;$D$17,0,IF(A187&gt;$D$27, 0, IF($F$21,  IF(A187&gt;$D$23,  $E$23,  $D$20), $D$20     )))</f>
        <v>0</v>
      </c>
      <c r="E187" s="7">
        <f t="shared" si="30"/>
        <v>0</v>
      </c>
      <c r="F187" s="7">
        <f t="shared" si="31"/>
        <v>0</v>
      </c>
      <c r="G187" s="61">
        <f t="shared" si="35"/>
        <v>0</v>
      </c>
      <c r="H187" s="7">
        <f t="shared" si="32"/>
        <v>0</v>
      </c>
      <c r="I187" s="15">
        <f t="shared" si="33"/>
        <v>0</v>
      </c>
    </row>
    <row r="188" spans="1:9" x14ac:dyDescent="0.2">
      <c r="A188" s="1" t="str">
        <f t="shared" si="34"/>
        <v/>
      </c>
      <c r="B188" s="14" t="str">
        <f t="shared" si="28"/>
        <v/>
      </c>
      <c r="C188" s="6">
        <f t="shared" si="29"/>
        <v>0</v>
      </c>
      <c r="D188" s="9">
        <f>IF(A188&lt;$D$17,0,IF(A188&gt;$D$27, 0, IF($F$21,  IF(A188&gt;$D$23,  $E$23,  $D$20), $D$20     )))</f>
        <v>0</v>
      </c>
      <c r="E188" s="7">
        <f t="shared" si="30"/>
        <v>0</v>
      </c>
      <c r="F188" s="7">
        <f t="shared" si="31"/>
        <v>0</v>
      </c>
      <c r="G188" s="61">
        <f t="shared" si="35"/>
        <v>0</v>
      </c>
      <c r="H188" s="7">
        <f t="shared" si="32"/>
        <v>0</v>
      </c>
      <c r="I188" s="15">
        <f t="shared" si="33"/>
        <v>0</v>
      </c>
    </row>
    <row r="189" spans="1:9" x14ac:dyDescent="0.2">
      <c r="A189" s="1" t="str">
        <f t="shared" si="34"/>
        <v/>
      </c>
      <c r="B189" s="14" t="str">
        <f t="shared" si="28"/>
        <v/>
      </c>
      <c r="C189" s="6">
        <f t="shared" si="29"/>
        <v>0</v>
      </c>
      <c r="D189" s="9">
        <f>IF(A189&lt;$D$17,0,IF(A189&gt;$D$27, 0, IF($F$21,  IF(A189&gt;$D$23,  $E$23,  $D$20), $D$20     )))</f>
        <v>0</v>
      </c>
      <c r="E189" s="7">
        <f t="shared" si="30"/>
        <v>0</v>
      </c>
      <c r="F189" s="7">
        <f t="shared" si="31"/>
        <v>0</v>
      </c>
      <c r="G189" s="61">
        <f t="shared" si="35"/>
        <v>0</v>
      </c>
      <c r="H189" s="7">
        <f t="shared" si="32"/>
        <v>0</v>
      </c>
      <c r="I189" s="15">
        <f t="shared" si="33"/>
        <v>0</v>
      </c>
    </row>
    <row r="190" spans="1:9" x14ac:dyDescent="0.2">
      <c r="A190" s="1" t="str">
        <f t="shared" si="34"/>
        <v/>
      </c>
      <c r="B190" s="14" t="str">
        <f t="shared" si="28"/>
        <v/>
      </c>
      <c r="C190" s="6">
        <f t="shared" si="29"/>
        <v>0</v>
      </c>
      <c r="D190" s="9">
        <f>IF(A190&lt;$D$17,0,IF(A190&gt;$D$27, 0, IF($F$21,  IF(A190&gt;$D$23,  $E$23,  $D$20), $D$20     )))</f>
        <v>0</v>
      </c>
      <c r="E190" s="7">
        <f t="shared" si="30"/>
        <v>0</v>
      </c>
      <c r="F190" s="7">
        <f t="shared" si="31"/>
        <v>0</v>
      </c>
      <c r="G190" s="61">
        <f t="shared" si="35"/>
        <v>0</v>
      </c>
      <c r="H190" s="7">
        <f t="shared" si="32"/>
        <v>0</v>
      </c>
      <c r="I190" s="15">
        <f t="shared" si="33"/>
        <v>0</v>
      </c>
    </row>
    <row r="191" spans="1:9" x14ac:dyDescent="0.2">
      <c r="A191" s="1" t="str">
        <f t="shared" si="34"/>
        <v/>
      </c>
      <c r="B191" s="14" t="str">
        <f t="shared" si="28"/>
        <v/>
      </c>
      <c r="C191" s="6">
        <f t="shared" si="29"/>
        <v>0</v>
      </c>
      <c r="D191" s="9">
        <f>IF(A191&lt;$D$17,0,IF(A191&gt;$D$27, 0, IF($F$21,  IF(A191&gt;$D$23,  $E$23,  $D$20), $D$20     )))</f>
        <v>0</v>
      </c>
      <c r="E191" s="7">
        <f t="shared" si="30"/>
        <v>0</v>
      </c>
      <c r="F191" s="7">
        <f t="shared" si="31"/>
        <v>0</v>
      </c>
      <c r="G191" s="61">
        <f t="shared" si="35"/>
        <v>0</v>
      </c>
      <c r="H191" s="7">
        <f t="shared" si="32"/>
        <v>0</v>
      </c>
      <c r="I191" s="15">
        <f t="shared" si="33"/>
        <v>0</v>
      </c>
    </row>
    <row r="192" spans="1:9" x14ac:dyDescent="0.2">
      <c r="A192" s="1" t="str">
        <f t="shared" si="34"/>
        <v/>
      </c>
      <c r="B192" s="14" t="str">
        <f t="shared" si="28"/>
        <v/>
      </c>
      <c r="C192" s="6">
        <f t="shared" si="29"/>
        <v>0</v>
      </c>
      <c r="D192" s="9">
        <f>IF(A192&lt;$D$17,0,IF(A192&gt;$D$27, 0, IF($F$21,  IF(A192&gt;$D$23,  $E$23,  $D$20), $D$20     )))</f>
        <v>0</v>
      </c>
      <c r="E192" s="7">
        <f t="shared" si="30"/>
        <v>0</v>
      </c>
      <c r="F192" s="7">
        <f t="shared" si="31"/>
        <v>0</v>
      </c>
      <c r="G192" s="61">
        <f t="shared" si="35"/>
        <v>0</v>
      </c>
      <c r="H192" s="7">
        <f t="shared" si="32"/>
        <v>0</v>
      </c>
      <c r="I192" s="15">
        <f t="shared" si="33"/>
        <v>0</v>
      </c>
    </row>
    <row r="193" spans="1:9" x14ac:dyDescent="0.2">
      <c r="A193" s="1" t="str">
        <f t="shared" si="34"/>
        <v/>
      </c>
      <c r="B193" s="14" t="str">
        <f t="shared" si="28"/>
        <v/>
      </c>
      <c r="C193" s="6">
        <f t="shared" si="29"/>
        <v>0</v>
      </c>
      <c r="D193" s="9">
        <f>IF(A193&lt;$D$17,0,IF(A193&gt;$D$27, 0, IF($F$21,  IF(A193&gt;$D$23,  $E$23,  $D$20), $D$20     )))</f>
        <v>0</v>
      </c>
      <c r="E193" s="7">
        <f t="shared" si="30"/>
        <v>0</v>
      </c>
      <c r="F193" s="7">
        <f t="shared" si="31"/>
        <v>0</v>
      </c>
      <c r="G193" s="61">
        <f t="shared" si="35"/>
        <v>0</v>
      </c>
      <c r="H193" s="7">
        <f t="shared" si="32"/>
        <v>0</v>
      </c>
      <c r="I193" s="15">
        <f t="shared" si="33"/>
        <v>0</v>
      </c>
    </row>
    <row r="194" spans="1:9" x14ac:dyDescent="0.2">
      <c r="A194" s="1" t="str">
        <f t="shared" si="34"/>
        <v/>
      </c>
      <c r="B194" s="14" t="str">
        <f t="shared" si="28"/>
        <v/>
      </c>
      <c r="C194" s="6">
        <f t="shared" si="29"/>
        <v>0</v>
      </c>
      <c r="D194" s="9">
        <f>IF(A194&lt;$D$17,0,IF(A194&gt;$D$27, 0, IF($F$21,  IF(A194&gt;$D$23,  $E$23,  $D$20), $D$20     )))</f>
        <v>0</v>
      </c>
      <c r="E194" s="7">
        <f t="shared" si="30"/>
        <v>0</v>
      </c>
      <c r="F194" s="7">
        <f t="shared" si="31"/>
        <v>0</v>
      </c>
      <c r="G194" s="61">
        <f t="shared" si="35"/>
        <v>0</v>
      </c>
      <c r="H194" s="7">
        <f t="shared" si="32"/>
        <v>0</v>
      </c>
      <c r="I194" s="15">
        <f t="shared" si="33"/>
        <v>0</v>
      </c>
    </row>
    <row r="195" spans="1:9" x14ac:dyDescent="0.2">
      <c r="A195" s="1" t="str">
        <f t="shared" si="34"/>
        <v/>
      </c>
      <c r="B195" s="14" t="str">
        <f t="shared" si="28"/>
        <v/>
      </c>
      <c r="C195" s="6">
        <f t="shared" si="29"/>
        <v>0</v>
      </c>
      <c r="D195" s="9">
        <f>IF(A195&lt;$D$17,0,IF(A195&gt;$D$27, 0, IF($F$21,  IF(A195&gt;$D$23,  $E$23,  $D$20), $D$20     )))</f>
        <v>0</v>
      </c>
      <c r="E195" s="7">
        <f t="shared" si="30"/>
        <v>0</v>
      </c>
      <c r="F195" s="7">
        <f t="shared" si="31"/>
        <v>0</v>
      </c>
      <c r="G195" s="61">
        <f t="shared" si="35"/>
        <v>0</v>
      </c>
      <c r="H195" s="7">
        <f t="shared" si="32"/>
        <v>0</v>
      </c>
      <c r="I195" s="15">
        <f t="shared" si="33"/>
        <v>0</v>
      </c>
    </row>
    <row r="196" spans="1:9" x14ac:dyDescent="0.2">
      <c r="A196" s="1" t="str">
        <f t="shared" si="34"/>
        <v/>
      </c>
      <c r="B196" s="14" t="str">
        <f t="shared" si="28"/>
        <v/>
      </c>
      <c r="C196" s="6">
        <f t="shared" si="29"/>
        <v>0</v>
      </c>
      <c r="D196" s="9">
        <f>IF(A196&lt;$D$17,0,IF(A196&gt;$D$27, 0, IF($F$21,  IF(A196&gt;$D$23,  $E$23,  $D$20), $D$20     )))</f>
        <v>0</v>
      </c>
      <c r="E196" s="7">
        <f t="shared" si="30"/>
        <v>0</v>
      </c>
      <c r="F196" s="7">
        <f t="shared" si="31"/>
        <v>0</v>
      </c>
      <c r="G196" s="61">
        <f t="shared" si="35"/>
        <v>0</v>
      </c>
      <c r="H196" s="7">
        <f t="shared" si="32"/>
        <v>0</v>
      </c>
      <c r="I196" s="15">
        <f t="shared" si="33"/>
        <v>0</v>
      </c>
    </row>
    <row r="197" spans="1:9" x14ac:dyDescent="0.2">
      <c r="A197" s="1" t="str">
        <f t="shared" si="34"/>
        <v/>
      </c>
      <c r="B197" s="14" t="str">
        <f t="shared" si="28"/>
        <v/>
      </c>
      <c r="C197" s="6">
        <f t="shared" si="29"/>
        <v>0</v>
      </c>
      <c r="D197" s="9">
        <f>IF(A197&lt;$D$17,0,IF(A197&gt;$D$27, 0, IF($F$21,  IF(A197&gt;$D$23,  $E$23,  $D$20), $D$20     )))</f>
        <v>0</v>
      </c>
      <c r="E197" s="7">
        <f t="shared" si="30"/>
        <v>0</v>
      </c>
      <c r="F197" s="7">
        <f t="shared" si="31"/>
        <v>0</v>
      </c>
      <c r="G197" s="61">
        <f t="shared" si="35"/>
        <v>0</v>
      </c>
      <c r="H197" s="7">
        <f t="shared" si="32"/>
        <v>0</v>
      </c>
      <c r="I197" s="15">
        <f t="shared" si="33"/>
        <v>0</v>
      </c>
    </row>
    <row r="198" spans="1:9" x14ac:dyDescent="0.2">
      <c r="A198" s="1" t="str">
        <f t="shared" si="34"/>
        <v/>
      </c>
      <c r="B198" s="14" t="str">
        <f t="shared" ref="B198:B219" si="36">TEXT(A198, "mmm-aaaa")</f>
        <v/>
      </c>
      <c r="C198" s="6">
        <f t="shared" ref="C198:C219" si="37">SUM(D197:F197)</f>
        <v>0</v>
      </c>
      <c r="D198" s="9">
        <f>IF(A198&lt;$D$17,0,IF(A198&gt;$D$27, 0, IF($F$21,  IF(A198&gt;$D$23,  $E$23,  $D$20), $D$20     )))</f>
        <v>0</v>
      </c>
      <c r="E198" s="7">
        <f t="shared" ref="E198:E219" si="38">IF(A198&lt;EDATE($D$7,$D$6),$D$12,0)</f>
        <v>0</v>
      </c>
      <c r="F198" s="7">
        <f t="shared" ref="F198:F219" si="39">IF(E198=0,     IF(    A198&lt;  EDATE($D$7,$D$8),          $D$13, 0),0)</f>
        <v>0</v>
      </c>
      <c r="G198" s="61">
        <f t="shared" si="35"/>
        <v>0</v>
      </c>
      <c r="H198" s="7">
        <f t="shared" ref="H198:H219" si="40">IF($D$12-C198&gt;=G197,G197,$D$12-C198 )</f>
        <v>0</v>
      </c>
      <c r="I198" s="15">
        <f t="shared" ref="I198:I219" si="41">C198+H198</f>
        <v>0</v>
      </c>
    </row>
    <row r="199" spans="1:9" x14ac:dyDescent="0.2">
      <c r="A199" s="1" t="str">
        <f t="shared" si="34"/>
        <v/>
      </c>
      <c r="B199" s="14" t="str">
        <f t="shared" si="36"/>
        <v/>
      </c>
      <c r="C199" s="6">
        <f t="shared" si="37"/>
        <v>0</v>
      </c>
      <c r="D199" s="9">
        <f>IF(A199&lt;$D$17,0,IF(A199&gt;$D$27, 0, IF($F$21,  IF(A199&gt;$D$23,  $E$23,  $D$20), $D$20     )))</f>
        <v>0</v>
      </c>
      <c r="E199" s="7">
        <f t="shared" si="38"/>
        <v>0</v>
      </c>
      <c r="F199" s="7">
        <f t="shared" si="39"/>
        <v>0</v>
      </c>
      <c r="G199" s="61">
        <f t="shared" si="35"/>
        <v>0</v>
      </c>
      <c r="H199" s="7">
        <f t="shared" si="40"/>
        <v>0</v>
      </c>
      <c r="I199" s="15">
        <f t="shared" si="41"/>
        <v>0</v>
      </c>
    </row>
    <row r="200" spans="1:9" x14ac:dyDescent="0.2">
      <c r="A200" s="1" t="str">
        <f t="shared" si="34"/>
        <v/>
      </c>
      <c r="B200" s="14" t="str">
        <f t="shared" si="36"/>
        <v/>
      </c>
      <c r="C200" s="6">
        <f t="shared" si="37"/>
        <v>0</v>
      </c>
      <c r="D200" s="9">
        <f>IF(A200&lt;$D$17,0,IF(A200&gt;$D$27, 0, IF($F$21,  IF(A200&gt;$D$23,  $E$23,  $D$20), $D$20     )))</f>
        <v>0</v>
      </c>
      <c r="E200" s="7">
        <f t="shared" si="38"/>
        <v>0</v>
      </c>
      <c r="F200" s="7">
        <f t="shared" si="39"/>
        <v>0</v>
      </c>
      <c r="G200" s="61">
        <f t="shared" si="35"/>
        <v>0</v>
      </c>
      <c r="H200" s="7">
        <f t="shared" si="40"/>
        <v>0</v>
      </c>
      <c r="I200" s="15">
        <f t="shared" si="41"/>
        <v>0</v>
      </c>
    </row>
    <row r="201" spans="1:9" x14ac:dyDescent="0.2">
      <c r="A201" s="1" t="str">
        <f t="shared" si="34"/>
        <v/>
      </c>
      <c r="B201" s="14" t="str">
        <f t="shared" si="36"/>
        <v/>
      </c>
      <c r="C201" s="6">
        <f t="shared" si="37"/>
        <v>0</v>
      </c>
      <c r="D201" s="9">
        <f>IF(A201&lt;$D$17,0,IF(A201&gt;$D$27, 0, IF($F$21,  IF(A201&gt;$D$23,  $E$23,  $D$20), $D$20     )))</f>
        <v>0</v>
      </c>
      <c r="E201" s="7">
        <f t="shared" si="38"/>
        <v>0</v>
      </c>
      <c r="F201" s="7">
        <f t="shared" si="39"/>
        <v>0</v>
      </c>
      <c r="G201" s="61">
        <f t="shared" si="35"/>
        <v>0</v>
      </c>
      <c r="H201" s="7">
        <f t="shared" si="40"/>
        <v>0</v>
      </c>
      <c r="I201" s="15">
        <f t="shared" si="41"/>
        <v>0</v>
      </c>
    </row>
    <row r="202" spans="1:9" x14ac:dyDescent="0.2">
      <c r="A202" s="1" t="str">
        <f t="shared" si="34"/>
        <v/>
      </c>
      <c r="B202" s="14" t="str">
        <f t="shared" si="36"/>
        <v/>
      </c>
      <c r="C202" s="6">
        <f t="shared" si="37"/>
        <v>0</v>
      </c>
      <c r="D202" s="9">
        <f>IF(A202&lt;$D$17,0,IF(A202&gt;$D$27, 0, IF($F$21,  IF(A202&gt;$D$23,  $E$23,  $D$20), $D$20     )))</f>
        <v>0</v>
      </c>
      <c r="E202" s="7">
        <f t="shared" si="38"/>
        <v>0</v>
      </c>
      <c r="F202" s="7">
        <f t="shared" si="39"/>
        <v>0</v>
      </c>
      <c r="G202" s="61">
        <f t="shared" si="35"/>
        <v>0</v>
      </c>
      <c r="H202" s="7">
        <f t="shared" si="40"/>
        <v>0</v>
      </c>
      <c r="I202" s="15">
        <f t="shared" si="41"/>
        <v>0</v>
      </c>
    </row>
    <row r="203" spans="1:9" x14ac:dyDescent="0.2">
      <c r="A203" s="1" t="str">
        <f t="shared" si="34"/>
        <v/>
      </c>
      <c r="B203" s="14" t="str">
        <f t="shared" si="36"/>
        <v/>
      </c>
      <c r="C203" s="6">
        <f t="shared" si="37"/>
        <v>0</v>
      </c>
      <c r="D203" s="9">
        <f>IF(A203&lt;$D$17,0,IF(A203&gt;$D$27, 0, IF($F$21,  IF(A203&gt;$D$23,  $E$23,  $D$20), $D$20     )))</f>
        <v>0</v>
      </c>
      <c r="E203" s="7">
        <f t="shared" si="38"/>
        <v>0</v>
      </c>
      <c r="F203" s="7">
        <f t="shared" si="39"/>
        <v>0</v>
      </c>
      <c r="G203" s="61">
        <f t="shared" si="35"/>
        <v>0</v>
      </c>
      <c r="H203" s="7">
        <f t="shared" si="40"/>
        <v>0</v>
      </c>
      <c r="I203" s="15">
        <f t="shared" si="41"/>
        <v>0</v>
      </c>
    </row>
    <row r="204" spans="1:9" x14ac:dyDescent="0.2">
      <c r="A204" s="1" t="str">
        <f t="shared" si="34"/>
        <v/>
      </c>
      <c r="B204" s="14" t="str">
        <f t="shared" si="36"/>
        <v/>
      </c>
      <c r="C204" s="6">
        <f t="shared" si="37"/>
        <v>0</v>
      </c>
      <c r="D204" s="9">
        <f>IF(A204&lt;$D$17,0,IF(A204&gt;$D$27, 0, IF($F$21,  IF(A204&gt;$D$23,  $E$23,  $D$20), $D$20     )))</f>
        <v>0</v>
      </c>
      <c r="E204" s="7">
        <f t="shared" si="38"/>
        <v>0</v>
      </c>
      <c r="F204" s="7">
        <f t="shared" si="39"/>
        <v>0</v>
      </c>
      <c r="G204" s="61">
        <f t="shared" si="35"/>
        <v>0</v>
      </c>
      <c r="H204" s="7">
        <f t="shared" si="40"/>
        <v>0</v>
      </c>
      <c r="I204" s="15">
        <f t="shared" si="41"/>
        <v>0</v>
      </c>
    </row>
    <row r="205" spans="1:9" x14ac:dyDescent="0.2">
      <c r="A205" s="1" t="str">
        <f t="shared" si="34"/>
        <v/>
      </c>
      <c r="B205" s="14" t="str">
        <f t="shared" si="36"/>
        <v/>
      </c>
      <c r="C205" s="6">
        <f t="shared" si="37"/>
        <v>0</v>
      </c>
      <c r="D205" s="9">
        <f>IF(A205&lt;$D$17,0,IF(A205&gt;$D$27, 0, IF($F$21,  IF(A205&gt;$D$23,  $E$23,  $D$20), $D$20     )))</f>
        <v>0</v>
      </c>
      <c r="E205" s="7">
        <f t="shared" si="38"/>
        <v>0</v>
      </c>
      <c r="F205" s="7">
        <f t="shared" si="39"/>
        <v>0</v>
      </c>
      <c r="G205" s="61">
        <f t="shared" si="35"/>
        <v>0</v>
      </c>
      <c r="H205" s="7">
        <f t="shared" si="40"/>
        <v>0</v>
      </c>
      <c r="I205" s="15">
        <f t="shared" si="41"/>
        <v>0</v>
      </c>
    </row>
    <row r="206" spans="1:9" x14ac:dyDescent="0.2">
      <c r="A206" s="1" t="str">
        <f t="shared" si="34"/>
        <v/>
      </c>
      <c r="B206" s="14" t="str">
        <f t="shared" si="36"/>
        <v/>
      </c>
      <c r="C206" s="6">
        <f t="shared" si="37"/>
        <v>0</v>
      </c>
      <c r="D206" s="9">
        <f>IF(A206&lt;$D$17,0,IF(A206&gt;$D$27, 0, IF($F$21,  IF(A206&gt;$D$23,  $E$23,  $D$20), $D$20     )))</f>
        <v>0</v>
      </c>
      <c r="E206" s="7">
        <f t="shared" si="38"/>
        <v>0</v>
      </c>
      <c r="F206" s="7">
        <f t="shared" si="39"/>
        <v>0</v>
      </c>
      <c r="G206" s="61">
        <f t="shared" si="35"/>
        <v>0</v>
      </c>
      <c r="H206" s="7">
        <f t="shared" si="40"/>
        <v>0</v>
      </c>
      <c r="I206" s="15">
        <f t="shared" si="41"/>
        <v>0</v>
      </c>
    </row>
    <row r="207" spans="1:9" x14ac:dyDescent="0.2">
      <c r="A207" s="1" t="str">
        <f t="shared" si="34"/>
        <v/>
      </c>
      <c r="B207" s="14" t="str">
        <f t="shared" si="36"/>
        <v/>
      </c>
      <c r="C207" s="6">
        <f t="shared" si="37"/>
        <v>0</v>
      </c>
      <c r="D207" s="9">
        <f>IF(A207&lt;$D$17,0,IF(A207&gt;$D$27, 0, IF($F$21,  IF(A207&gt;$D$23,  $E$23,  $D$20), $D$20     )))</f>
        <v>0</v>
      </c>
      <c r="E207" s="7">
        <f t="shared" si="38"/>
        <v>0</v>
      </c>
      <c r="F207" s="7">
        <f t="shared" si="39"/>
        <v>0</v>
      </c>
      <c r="G207" s="61">
        <f t="shared" si="35"/>
        <v>0</v>
      </c>
      <c r="H207" s="7">
        <f t="shared" si="40"/>
        <v>0</v>
      </c>
      <c r="I207" s="15">
        <f t="shared" si="41"/>
        <v>0</v>
      </c>
    </row>
    <row r="208" spans="1:9" x14ac:dyDescent="0.2">
      <c r="A208" s="1" t="str">
        <f t="shared" si="34"/>
        <v/>
      </c>
      <c r="B208" s="14" t="str">
        <f t="shared" si="36"/>
        <v/>
      </c>
      <c r="C208" s="6">
        <f t="shared" si="37"/>
        <v>0</v>
      </c>
      <c r="D208" s="9">
        <f>IF(A208&lt;$D$17,0,IF(A208&gt;$D$27, 0, IF($F$21,  IF(A208&gt;$D$23,  $E$23,  $D$20), $D$20     )))</f>
        <v>0</v>
      </c>
      <c r="E208" s="7">
        <f t="shared" si="38"/>
        <v>0</v>
      </c>
      <c r="F208" s="7">
        <f t="shared" si="39"/>
        <v>0</v>
      </c>
      <c r="G208" s="61">
        <f t="shared" si="35"/>
        <v>0</v>
      </c>
      <c r="H208" s="7">
        <f t="shared" si="40"/>
        <v>0</v>
      </c>
      <c r="I208" s="15">
        <f t="shared" si="41"/>
        <v>0</v>
      </c>
    </row>
    <row r="209" spans="1:9" x14ac:dyDescent="0.2">
      <c r="A209" s="1" t="str">
        <f t="shared" si="34"/>
        <v/>
      </c>
      <c r="B209" s="14" t="str">
        <f t="shared" si="36"/>
        <v/>
      </c>
      <c r="C209" s="6">
        <f t="shared" si="37"/>
        <v>0</v>
      </c>
      <c r="D209" s="9">
        <f>IF(A209&lt;$D$17,0,IF(A209&gt;$D$27, 0, IF($F$21,  IF(A209&gt;$D$23,  $E$23,  $D$20), $D$20     )))</f>
        <v>0</v>
      </c>
      <c r="E209" s="7">
        <f t="shared" si="38"/>
        <v>0</v>
      </c>
      <c r="F209" s="7">
        <f t="shared" si="39"/>
        <v>0</v>
      </c>
      <c r="G209" s="61">
        <f t="shared" si="35"/>
        <v>0</v>
      </c>
      <c r="H209" s="7">
        <f t="shared" si="40"/>
        <v>0</v>
      </c>
      <c r="I209" s="15">
        <f t="shared" si="41"/>
        <v>0</v>
      </c>
    </row>
    <row r="210" spans="1:9" x14ac:dyDescent="0.2">
      <c r="A210" s="1" t="str">
        <f t="shared" si="34"/>
        <v/>
      </c>
      <c r="B210" s="14" t="str">
        <f t="shared" si="36"/>
        <v/>
      </c>
      <c r="C210" s="6">
        <f t="shared" si="37"/>
        <v>0</v>
      </c>
      <c r="D210" s="9">
        <f>IF(A210&lt;$D$17,0,IF(A210&gt;$D$27, 0, IF($F$21,  IF(A210&gt;$D$23,  $E$23,  $D$20), $D$20     )))</f>
        <v>0</v>
      </c>
      <c r="E210" s="7">
        <f t="shared" si="38"/>
        <v>0</v>
      </c>
      <c r="F210" s="7">
        <f t="shared" si="39"/>
        <v>0</v>
      </c>
      <c r="G210" s="61">
        <f t="shared" si="35"/>
        <v>0</v>
      </c>
      <c r="H210" s="7">
        <f t="shared" si="40"/>
        <v>0</v>
      </c>
      <c r="I210" s="15">
        <f t="shared" si="41"/>
        <v>0</v>
      </c>
    </row>
    <row r="211" spans="1:9" x14ac:dyDescent="0.2">
      <c r="A211" s="1" t="str">
        <f t="shared" si="34"/>
        <v/>
      </c>
      <c r="B211" s="14" t="str">
        <f t="shared" si="36"/>
        <v/>
      </c>
      <c r="C211" s="6">
        <f t="shared" si="37"/>
        <v>0</v>
      </c>
      <c r="D211" s="9">
        <f>IF(A211&lt;$D$17,0,IF(A211&gt;$D$27, 0, IF($F$21,  IF(A211&gt;$D$23,  $E$23,  $D$20), $D$20     )))</f>
        <v>0</v>
      </c>
      <c r="E211" s="7">
        <f t="shared" si="38"/>
        <v>0</v>
      </c>
      <c r="F211" s="7">
        <f t="shared" si="39"/>
        <v>0</v>
      </c>
      <c r="G211" s="61">
        <f t="shared" si="35"/>
        <v>0</v>
      </c>
      <c r="H211" s="7">
        <f t="shared" si="40"/>
        <v>0</v>
      </c>
      <c r="I211" s="15">
        <f t="shared" si="41"/>
        <v>0</v>
      </c>
    </row>
    <row r="212" spans="1:9" x14ac:dyDescent="0.2">
      <c r="A212" s="1" t="str">
        <f t="shared" si="34"/>
        <v/>
      </c>
      <c r="B212" s="14" t="str">
        <f t="shared" si="36"/>
        <v/>
      </c>
      <c r="C212" s="6">
        <f t="shared" si="37"/>
        <v>0</v>
      </c>
      <c r="D212" s="9">
        <f>IF(A212&lt;$D$17,0,IF(A212&gt;$D$27, 0, IF($F$21,  IF(A212&gt;$D$23,  $E$23,  $D$20), $D$20     )))</f>
        <v>0</v>
      </c>
      <c r="E212" s="7">
        <f t="shared" si="38"/>
        <v>0</v>
      </c>
      <c r="F212" s="7">
        <f t="shared" si="39"/>
        <v>0</v>
      </c>
      <c r="G212" s="61">
        <f t="shared" si="35"/>
        <v>0</v>
      </c>
      <c r="H212" s="7">
        <f t="shared" si="40"/>
        <v>0</v>
      </c>
      <c r="I212" s="15">
        <f t="shared" si="41"/>
        <v>0</v>
      </c>
    </row>
    <row r="213" spans="1:9" x14ac:dyDescent="0.2">
      <c r="A213" s="1" t="str">
        <f t="shared" si="34"/>
        <v/>
      </c>
      <c r="B213" s="14" t="str">
        <f t="shared" si="36"/>
        <v/>
      </c>
      <c r="C213" s="6">
        <f t="shared" si="37"/>
        <v>0</v>
      </c>
      <c r="D213" s="9">
        <f>IF(A213&lt;$D$17,0,IF(A213&gt;$D$27, 0, IF($F$21,  IF(A213&gt;$D$23,  $E$23,  $D$20), $D$20     )))</f>
        <v>0</v>
      </c>
      <c r="E213" s="7">
        <f t="shared" si="38"/>
        <v>0</v>
      </c>
      <c r="F213" s="7">
        <f t="shared" si="39"/>
        <v>0</v>
      </c>
      <c r="G213" s="61">
        <f t="shared" si="35"/>
        <v>0</v>
      </c>
      <c r="H213" s="7">
        <f t="shared" si="40"/>
        <v>0</v>
      </c>
      <c r="I213" s="15">
        <f t="shared" si="41"/>
        <v>0</v>
      </c>
    </row>
    <row r="214" spans="1:9" x14ac:dyDescent="0.2">
      <c r="A214" s="1" t="str">
        <f t="shared" si="34"/>
        <v/>
      </c>
      <c r="B214" s="14" t="str">
        <f t="shared" si="36"/>
        <v/>
      </c>
      <c r="C214" s="6">
        <f t="shared" si="37"/>
        <v>0</v>
      </c>
      <c r="D214" s="9">
        <f>IF(A214&lt;$D$17,0,IF(A214&gt;$D$27, 0, IF($F$21,  IF(A214&gt;$D$23,  $E$23,  $D$20), $D$20     )))</f>
        <v>0</v>
      </c>
      <c r="E214" s="7">
        <f t="shared" si="38"/>
        <v>0</v>
      </c>
      <c r="F214" s="7">
        <f t="shared" si="39"/>
        <v>0</v>
      </c>
      <c r="G214" s="61">
        <f t="shared" si="35"/>
        <v>0</v>
      </c>
      <c r="H214" s="7">
        <f t="shared" si="40"/>
        <v>0</v>
      </c>
      <c r="I214" s="15">
        <f t="shared" si="41"/>
        <v>0</v>
      </c>
    </row>
    <row r="215" spans="1:9" x14ac:dyDescent="0.2">
      <c r="A215" s="1" t="str">
        <f t="shared" si="34"/>
        <v/>
      </c>
      <c r="B215" s="14" t="str">
        <f t="shared" si="36"/>
        <v/>
      </c>
      <c r="C215" s="6">
        <f t="shared" si="37"/>
        <v>0</v>
      </c>
      <c r="D215" s="9">
        <f>IF(A215&lt;$D$17,0,IF(A215&gt;$D$27, 0, IF($F$21,  IF(A215&gt;$D$23,  $E$23,  $D$20), $D$20     )))</f>
        <v>0</v>
      </c>
      <c r="E215" s="7">
        <f t="shared" si="38"/>
        <v>0</v>
      </c>
      <c r="F215" s="7">
        <f t="shared" si="39"/>
        <v>0</v>
      </c>
      <c r="G215" s="61">
        <f t="shared" si="35"/>
        <v>0</v>
      </c>
      <c r="H215" s="7">
        <f t="shared" si="40"/>
        <v>0</v>
      </c>
      <c r="I215" s="15">
        <f t="shared" si="41"/>
        <v>0</v>
      </c>
    </row>
    <row r="216" spans="1:9" x14ac:dyDescent="0.2">
      <c r="A216" s="1" t="str">
        <f t="shared" si="34"/>
        <v/>
      </c>
      <c r="B216" s="14" t="str">
        <f t="shared" si="36"/>
        <v/>
      </c>
      <c r="C216" s="6">
        <f t="shared" si="37"/>
        <v>0</v>
      </c>
      <c r="D216" s="9">
        <f>IF(A216&lt;$D$17,0,IF(A216&gt;$D$27, 0, IF($F$21,  IF(A216&gt;$D$23,  $E$23,  $D$20), $D$20     )))</f>
        <v>0</v>
      </c>
      <c r="E216" s="7">
        <f t="shared" si="38"/>
        <v>0</v>
      </c>
      <c r="F216" s="7">
        <f t="shared" si="39"/>
        <v>0</v>
      </c>
      <c r="G216" s="61">
        <f t="shared" si="35"/>
        <v>0</v>
      </c>
      <c r="H216" s="7">
        <f t="shared" si="40"/>
        <v>0</v>
      </c>
      <c r="I216" s="15">
        <f t="shared" si="41"/>
        <v>0</v>
      </c>
    </row>
    <row r="217" spans="1:9" x14ac:dyDescent="0.2">
      <c r="A217" s="1" t="str">
        <f t="shared" si="34"/>
        <v/>
      </c>
      <c r="B217" s="14" t="str">
        <f t="shared" si="36"/>
        <v/>
      </c>
      <c r="C217" s="6">
        <f t="shared" si="37"/>
        <v>0</v>
      </c>
      <c r="D217" s="9">
        <f>IF(A217&lt;$D$17,0,IF(A217&gt;$D$27, 0, IF($F$21,  IF(A217&gt;$D$23,  $E$23,  $D$20), $D$20     )))</f>
        <v>0</v>
      </c>
      <c r="E217" s="7">
        <f t="shared" si="38"/>
        <v>0</v>
      </c>
      <c r="F217" s="7">
        <f t="shared" si="39"/>
        <v>0</v>
      </c>
      <c r="G217" s="61">
        <f t="shared" si="35"/>
        <v>0</v>
      </c>
      <c r="H217" s="7">
        <f t="shared" si="40"/>
        <v>0</v>
      </c>
      <c r="I217" s="15">
        <f t="shared" si="41"/>
        <v>0</v>
      </c>
    </row>
    <row r="218" spans="1:9" x14ac:dyDescent="0.2">
      <c r="A218" s="1" t="str">
        <f t="shared" si="34"/>
        <v/>
      </c>
      <c r="B218" s="14" t="str">
        <f t="shared" si="36"/>
        <v/>
      </c>
      <c r="C218" s="6">
        <f t="shared" si="37"/>
        <v>0</v>
      </c>
      <c r="D218" s="9">
        <f>IF(A218&lt;$D$17,0,IF(A218&gt;$D$27, 0, IF($F$21,  IF(A218&gt;$D$23,  $E$23,  $D$20), $D$20     )))</f>
        <v>0</v>
      </c>
      <c r="E218" s="7">
        <f t="shared" si="38"/>
        <v>0</v>
      </c>
      <c r="F218" s="7">
        <f t="shared" si="39"/>
        <v>0</v>
      </c>
      <c r="G218" s="61">
        <f t="shared" si="35"/>
        <v>0</v>
      </c>
      <c r="H218" s="7">
        <f t="shared" si="40"/>
        <v>0</v>
      </c>
      <c r="I218" s="15">
        <f t="shared" si="41"/>
        <v>0</v>
      </c>
    </row>
    <row r="219" spans="1:9" ht="17" thickBot="1" x14ac:dyDescent="0.25">
      <c r="A219" s="1" t="str">
        <f t="shared" si="34"/>
        <v/>
      </c>
      <c r="B219" s="16" t="str">
        <f t="shared" si="36"/>
        <v/>
      </c>
      <c r="C219" s="17">
        <f t="shared" si="37"/>
        <v>0</v>
      </c>
      <c r="D219" s="18">
        <f>IF(A219&lt;$D$17,0,IF(A219&gt;$D$27, 0, IF($F$21,  IF(A219&gt;$D$23,  $E$23,  $D$20), $D$20     )))</f>
        <v>0</v>
      </c>
      <c r="E219" s="19">
        <f t="shared" si="38"/>
        <v>0</v>
      </c>
      <c r="F219" s="19">
        <f t="shared" si="39"/>
        <v>0</v>
      </c>
      <c r="G219" s="20">
        <f t="shared" si="35"/>
        <v>0</v>
      </c>
      <c r="H219" s="19">
        <f t="shared" si="40"/>
        <v>0</v>
      </c>
      <c r="I219" s="21">
        <f t="shared" si="41"/>
        <v>0</v>
      </c>
    </row>
    <row r="220" spans="1:9" x14ac:dyDescent="0.2">
      <c r="A220" s="1"/>
      <c r="B220" s="1"/>
      <c r="D220" s="10"/>
    </row>
    <row r="221" spans="1:9" x14ac:dyDescent="0.2">
      <c r="A221" s="1"/>
      <c r="B221" s="1"/>
      <c r="D221" s="10"/>
    </row>
    <row r="222" spans="1:9" x14ac:dyDescent="0.2">
      <c r="A222" s="1"/>
      <c r="B222" s="1"/>
      <c r="D222" s="10"/>
    </row>
    <row r="223" spans="1:9" x14ac:dyDescent="0.2">
      <c r="A223" s="1"/>
      <c r="B223" s="1"/>
      <c r="D223" s="10"/>
    </row>
    <row r="224" spans="1:9" x14ac:dyDescent="0.2">
      <c r="A224" s="1"/>
      <c r="B224" s="1"/>
      <c r="D224" s="10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B227" s="1"/>
    </row>
  </sheetData>
  <mergeCells count="23">
    <mergeCell ref="B12:C12"/>
    <mergeCell ref="B35:C35"/>
    <mergeCell ref="B15:C15"/>
    <mergeCell ref="B17:C17"/>
    <mergeCell ref="B23:C23"/>
    <mergeCell ref="B13:C13"/>
    <mergeCell ref="K1:S3"/>
    <mergeCell ref="D3:E3"/>
    <mergeCell ref="D4:E4"/>
    <mergeCell ref="D5:E5"/>
    <mergeCell ref="D7:E7"/>
    <mergeCell ref="B1:E2"/>
    <mergeCell ref="B7:C7"/>
    <mergeCell ref="H11:I11"/>
    <mergeCell ref="B10:C10"/>
    <mergeCell ref="B8:C8"/>
    <mergeCell ref="B3:C3"/>
    <mergeCell ref="B4:C4"/>
    <mergeCell ref="B5:C5"/>
    <mergeCell ref="B6:C6"/>
    <mergeCell ref="E11:F11"/>
    <mergeCell ref="B11:C11"/>
    <mergeCell ref="B9:C9"/>
  </mergeCells>
  <conditionalFormatting sqref="E22:F23 B23:D24">
    <cfRule type="expression" dxfId="2" priority="1">
      <formula>$F$21=0</formula>
    </cfRule>
  </conditionalFormatting>
  <conditionalFormatting sqref="G38:G219">
    <cfRule type="expression" dxfId="1" priority="8">
      <formula>A38=$D$35</formula>
    </cfRule>
  </conditionalFormatting>
  <conditionalFormatting sqref="I38:I219">
    <cfRule type="expression" dxfId="0" priority="7" stopIfTrue="1">
      <formula>I38&lt;$D$12</formula>
    </cfRule>
  </conditionalFormatting>
  <pageMargins left="0.7" right="0.7" top="0.75" bottom="0.75" header="0.3" footer="0.3"/>
  <pageSetup paperSize="9" orientation="portrait" horizontalDpi="0" verticalDpi="0"/>
  <headerFooter>
    <oddFooter>&amp;L_x000D_&amp;1#&amp;"Calibri"&amp;10&amp;K000000 Confidential – Oracle Internal</oddFooter>
  </headerFooter>
  <drawing r:id="rId1"/>
  <legacyDrawing r:id="rId2"/>
</worksheet>
</file>

<file path=docMetadata/LabelInfo.xml><?xml version="1.0" encoding="utf-8"?>
<clbl:labelList xmlns:clbl="http://schemas.microsoft.com/office/2020/mipLabelMetadata">
  <clbl:label id="{a4de43ec-192a-49eb-8e54-baeb8c71bbbe}" enabled="1" method="Standard" siteId="{4e2c6054-71cb-48f1-bd6c-3a9705aca71b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Fabrice CAVAZZINI</dc:creator>
  <cp:lastModifiedBy>Fabrice CAVAZZINI</cp:lastModifiedBy>
  <dcterms:created xsi:type="dcterms:W3CDTF">2025-06-25T21:16:24Z</dcterms:created>
  <dcterms:modified xsi:type="dcterms:W3CDTF">2026-10-01T18:55:23Z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4de43ec-192a-49eb-8e54-baeb8c71bbbe_Enabled">
    <vt:lpwstr>true</vt:lpwstr>
  </property>
  <property fmtid="{D5CDD505-2E9C-101B-9397-08002B2CF9AE}" pid="3" name="MSIP_Label_a4de43ec-192a-49eb-8e54-baeb8c71bbbe_SetDate">
    <vt:lpwstr>2025-06-25T22:34:51Z</vt:lpwstr>
  </property>
  <property fmtid="{D5CDD505-2E9C-101B-9397-08002B2CF9AE}" pid="4" name="MSIP_Label_a4de43ec-192a-49eb-8e54-baeb8c71bbbe_Method">
    <vt:lpwstr>Standard</vt:lpwstr>
  </property>
  <property fmtid="{D5CDD505-2E9C-101B-9397-08002B2CF9AE}" pid="5" name="MSIP_Label_a4de43ec-192a-49eb-8e54-baeb8c71bbbe_Name">
    <vt:lpwstr>Confidential – Oracle Internal</vt:lpwstr>
  </property>
  <property fmtid="{D5CDD505-2E9C-101B-9397-08002B2CF9AE}" pid="6" name="MSIP_Label_a4de43ec-192a-49eb-8e54-baeb8c71bbbe_SiteId">
    <vt:lpwstr>4e2c6054-71cb-48f1-bd6c-3a9705aca71b</vt:lpwstr>
  </property>
  <property fmtid="{D5CDD505-2E9C-101B-9397-08002B2CF9AE}" pid="7" name="MSIP_Label_a4de43ec-192a-49eb-8e54-baeb8c71bbbe_ActionId">
    <vt:lpwstr>f7b67a6e-06fe-4bf2-bb28-cf4de8f869e0</vt:lpwstr>
  </property>
  <property fmtid="{D5CDD505-2E9C-101B-9397-08002B2CF9AE}" pid="8" name="MSIP_Label_a4de43ec-192a-49eb-8e54-baeb8c71bbbe_ContentBits">
    <vt:lpwstr>2</vt:lpwstr>
  </property>
  <property fmtid="{D5CDD505-2E9C-101B-9397-08002B2CF9AE}" pid="9" name="MSIP_Label_a4de43ec-192a-49eb-8e54-baeb8c71bbbe_Tag">
    <vt:lpwstr>50, 3, 0, 1</vt:lpwstr>
  </property>
</Properties>
</file>